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05" yWindow="510" windowWidth="11355" windowHeight="8190" activeTab="0"/>
  </bookViews>
  <sheets>
    <sheet name="2015+2016" sheetId="1" r:id="rId1"/>
    <sheet name="2016" sheetId="2" r:id="rId2"/>
    <sheet name="Лист2" sheetId="3" r:id="rId3"/>
    <sheet name="Лист3" sheetId="4" r:id="rId4"/>
  </sheets>
  <definedNames>
    <definedName name="_xlnm.Print_Area" localSheetId="0">'2015+2016'!$A$1:$L$337</definedName>
    <definedName name="_xlnm.Print_Area" localSheetId="1">'2016'!$A$1:$L$349</definedName>
  </definedNames>
  <calcPr fullCalcOnLoad="1"/>
</workbook>
</file>

<file path=xl/sharedStrings.xml><?xml version="1.0" encoding="utf-8"?>
<sst xmlns="http://schemas.openxmlformats.org/spreadsheetml/2006/main" count="2720" uniqueCount="483">
  <si>
    <t>Наименование</t>
  </si>
  <si>
    <t>Рз</t>
  </si>
  <si>
    <t>ПР</t>
  </si>
  <si>
    <t>ЦСР</t>
  </si>
  <si>
    <t>ВР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</si>
  <si>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</si>
  <si>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</si>
  <si>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</si>
  <si>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</si>
  <si>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Выполнение функций  органами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</si>
  <si>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</si>
  <si>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Выполнение функций органами местного самоуправления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</si>
  <si>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</si>
  <si>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</si>
  <si>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местных администраций</t>
  </si>
  <si>
    <t>Государственная регистрация актов гражданского состояния</t>
  </si>
  <si>
    <t>001 38 00</t>
  </si>
  <si>
    <t>Выполнение функций государственными органами</t>
  </si>
  <si>
    <t>Целевые программы муниципальных образований</t>
  </si>
  <si>
    <t>795 00 00</t>
  </si>
  <si>
    <t>Выполнение функций бюджетными учреждениями</t>
  </si>
  <si>
    <t>Субсидии юридическим лицам</t>
  </si>
  <si>
    <t>Жилищно-коммунальное хозяйство</t>
  </si>
  <si>
    <t>Бюджетные инвестиции</t>
  </si>
  <si>
    <t>Образование</t>
  </si>
  <si>
    <t>Общее образование</t>
  </si>
  <si>
    <t>Обеспечение деятельности подведомственных учреждений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</si>
  <si>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</si>
  <si>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</si>
  <si>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</si>
  <si>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Региональные целевые программы</t>
  </si>
  <si>
    <t>522 00 00</t>
  </si>
  <si>
    <t>Культура</t>
  </si>
  <si>
    <t>Музеи и постоянные выставки</t>
  </si>
  <si>
    <t>Библиотеки</t>
  </si>
  <si>
    <t>Периодическая печать и издательства</t>
  </si>
  <si>
    <t>Стационарная медицинская помощь</t>
  </si>
  <si>
    <t>Больницы, клиники, госпитали, медико-санитарные части</t>
  </si>
  <si>
    <t>470 00 00</t>
  </si>
  <si>
    <t>470 99 00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</si>
  <si>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</si>
  <si>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</si>
  <si>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</si>
  <si>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</si>
  <si>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Фельдшерско-акушерские пункты</t>
  </si>
  <si>
    <t>478 00 00</t>
  </si>
  <si>
    <t>478 99 00</t>
  </si>
  <si>
    <t>Физическая культура и спорт</t>
  </si>
  <si>
    <t>Мероприятия в области здравоохранения, спорта и физической культуры, туризма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</si>
  <si>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</si>
  <si>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</si>
  <si>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</si>
  <si>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</si>
  <si>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Социальное обеспечение населения</t>
  </si>
  <si>
    <t>Мероприятия в области социальной политики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</si>
  <si>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</si>
  <si>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</si>
  <si>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</si>
  <si>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</si>
  <si>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</si>
  <si>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Выравнивание бюджетной обеспеченности поселений из районного фонда финансовой поддержки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</si>
  <si>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</si>
  <si>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</si>
  <si>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Осуществление первичного воинского учета на территориях, где отсутствуют военные комиссариаты</t>
  </si>
  <si>
    <t>001 36 00</t>
  </si>
  <si>
    <t>Фонд компенсаций</t>
  </si>
  <si>
    <t>0 1</t>
  </si>
  <si>
    <t>0 3</t>
  </si>
  <si>
    <t>0 4</t>
  </si>
  <si>
    <t>0 2</t>
  </si>
  <si>
    <t>0 8</t>
  </si>
  <si>
    <t>0 9</t>
  </si>
  <si>
    <t>0 5</t>
  </si>
  <si>
    <t>Охрана окружающей среды</t>
  </si>
  <si>
    <t>0 6</t>
  </si>
  <si>
    <t>0 7</t>
  </si>
  <si>
    <t>Дошкольное образование</t>
  </si>
  <si>
    <t>Переподготовка и повышение квалификации</t>
  </si>
  <si>
    <t>0 01</t>
  </si>
  <si>
    <t>Мероприятия по переподготовке и повышению квалификации</t>
  </si>
  <si>
    <t>Телевидение и радиовещание</t>
  </si>
  <si>
    <t>0 06</t>
  </si>
  <si>
    <t>Заготовка, переработка, хранение и обеспечение безопасности донорской крови и её компонентов</t>
  </si>
  <si>
    <t>472 00 00</t>
  </si>
  <si>
    <t>472 99 00</t>
  </si>
  <si>
    <t>Центры,станции и отделения переливания крови</t>
  </si>
  <si>
    <t>Выполнение функций подведомственными учреждениями</t>
  </si>
  <si>
    <t>Денежные выплаты медперсоналу ФАПов, врачам, фельдшерам и медсестрам скорой мед.помощи</t>
  </si>
  <si>
    <t>520 18 00</t>
  </si>
  <si>
    <t>0 05</t>
  </si>
  <si>
    <t>0 09</t>
  </si>
  <si>
    <t>0 03</t>
  </si>
  <si>
    <t>Функционирование высшего должностного лица органа местного самоуправления</t>
  </si>
  <si>
    <t>Руководство и управление в сфере установленных функций органов местного самоуправления</t>
  </si>
  <si>
    <t>Глава муниципального образования</t>
  </si>
  <si>
    <t>Национальная экономика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</si>
  <si>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</si>
  <si>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</si>
  <si>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Компенсация затрат родителей (законных представителей) на воспитание и обучение детей-инвалидов на дому</t>
  </si>
  <si>
    <t xml:space="preserve"> 0 9</t>
  </si>
  <si>
    <t xml:space="preserve">0 9 </t>
  </si>
  <si>
    <t>0 79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</si>
  <si>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</t>
  </si>
  <si>
    <t>0 20</t>
  </si>
  <si>
    <t>Субсидии на развитие улично-дорожной сети р.п.Тальменка</t>
  </si>
  <si>
    <t>522 29 23</t>
  </si>
  <si>
    <t>Процент исполнения</t>
  </si>
  <si>
    <t>Обеспечение проведения выборов и референдумов</t>
  </si>
  <si>
    <t>020 00 02</t>
  </si>
  <si>
    <t>Проведение выборов в представительные органы власти</t>
  </si>
  <si>
    <t>280 03 00</t>
  </si>
  <si>
    <t>Водные ресурсы</t>
  </si>
  <si>
    <t>Осуществление кап.ремонта гидротехнических сооружений, находящ-ся в муниц.собствен-ти</t>
  </si>
  <si>
    <t>Средства краевого бюджета на осуществление кап.ремонта гидротехнических сооружений, находящ-ся в муниц.собствен-ти</t>
  </si>
  <si>
    <t>Средства районного бюджета на осуществление кап.ремонта гидротехнических сооружений, находящ-ся в муниц.собствен-ти</t>
  </si>
  <si>
    <t>Транспорт</t>
  </si>
  <si>
    <t>505 37 00</t>
  </si>
  <si>
    <t>Средства бюджетам муниц.районов на обеспечение равной доступности услуг общественного транспорта</t>
  </si>
  <si>
    <t>520 15 00</t>
  </si>
  <si>
    <t>Другие вопросы в области национальной экономики (компенсация  части % банк.ставки)</t>
  </si>
  <si>
    <t>340 70 01</t>
  </si>
  <si>
    <t>0 18</t>
  </si>
  <si>
    <t>Субсидии на возмещение части затрат по уплате процентов на газификацию населения</t>
  </si>
  <si>
    <t>Иные субсидии</t>
  </si>
  <si>
    <t>100 11 00</t>
  </si>
  <si>
    <t>ФЦП "Соцразвитие села"</t>
  </si>
  <si>
    <t>100 29 00</t>
  </si>
  <si>
    <t>ФЦП "Преодоление последствий радиоционных аварий"</t>
  </si>
  <si>
    <t>Средства районного бюджета на газификацию района</t>
  </si>
  <si>
    <t>Региональные программы</t>
  </si>
  <si>
    <t>520 22 00</t>
  </si>
  <si>
    <t>Денежные выплаты медперсоналу ФАПов, врачам, фельдшерам и медсестрам скорой мед.помощи, за сч.ост.ср-тв фед.бюдж.на 01.01.08г.</t>
  </si>
  <si>
    <t>104 02 00</t>
  </si>
  <si>
    <t>505 49 01</t>
  </si>
  <si>
    <t>522 27 01</t>
  </si>
  <si>
    <t>Обеспечение жильем молодых семей</t>
  </si>
  <si>
    <t>522 27 02</t>
  </si>
  <si>
    <t>Обеспечение жильем граждан в сельской местности</t>
  </si>
  <si>
    <t>522 27 03</t>
  </si>
  <si>
    <t>Обеспечение жильем молодых семей и молодых специалистов в сельской местности</t>
  </si>
  <si>
    <t>522 27 06</t>
  </si>
  <si>
    <t>Обеспечение жильем квалифицированных кадров АПК</t>
  </si>
  <si>
    <t xml:space="preserve"> 0 4</t>
  </si>
  <si>
    <t>Код</t>
  </si>
  <si>
    <t>0 55</t>
  </si>
  <si>
    <t>Министерство здравоохранения и социального развития</t>
  </si>
  <si>
    <t>Министерство культуры и массовых коммуникаций</t>
  </si>
  <si>
    <t>0 57</t>
  </si>
  <si>
    <t xml:space="preserve">Министерство образования и науки </t>
  </si>
  <si>
    <t>0 74</t>
  </si>
  <si>
    <t>0 92</t>
  </si>
  <si>
    <t>Администрация района</t>
  </si>
  <si>
    <t>Министерство транспорта</t>
  </si>
  <si>
    <t>Министерство  финансов</t>
  </si>
  <si>
    <t>(тыс. руб.)</t>
  </si>
  <si>
    <t>450 85 00</t>
  </si>
  <si>
    <t>429 78 00</t>
  </si>
  <si>
    <t xml:space="preserve">522 20 02 </t>
  </si>
  <si>
    <t>522 20 02</t>
  </si>
  <si>
    <t>522 28 85</t>
  </si>
  <si>
    <t>Газификация в рамках ФЦП</t>
  </si>
  <si>
    <t>002 11 00</t>
  </si>
  <si>
    <t>429 00 00</t>
  </si>
  <si>
    <t>Государственная регистр. актов гос сос</t>
  </si>
  <si>
    <t xml:space="preserve"> </t>
  </si>
  <si>
    <t>уточнен</t>
  </si>
  <si>
    <t>Обеспеченье жильём отдельных категорий граждан, установленных Федеральным законом от 12.01.1995г.№5-ФЗ "О ветеранах", в соответствии с Указом Президента РФ от 7.05.2008г.№714 "Об обеспечении жильём ветеранов Вов 1941-1945г.г."</t>
  </si>
  <si>
    <t>отклон</t>
  </si>
  <si>
    <t>Здравоохранение</t>
  </si>
  <si>
    <t>060</t>
  </si>
  <si>
    <t>Другие вопросы в области здравоохранения</t>
  </si>
  <si>
    <t>09</t>
  </si>
  <si>
    <t>04</t>
  </si>
  <si>
    <t xml:space="preserve">Охрана семьи и детства </t>
  </si>
  <si>
    <t xml:space="preserve"> 0 7</t>
  </si>
  <si>
    <t xml:space="preserve"> 0 2</t>
  </si>
  <si>
    <t xml:space="preserve">0 1 </t>
  </si>
  <si>
    <t>тыс.руб.</t>
  </si>
  <si>
    <t>сумма</t>
  </si>
  <si>
    <t>Выполнение функций государственными органами комитет ЗАГС</t>
  </si>
  <si>
    <t xml:space="preserve">Другие вопросы в области образования </t>
  </si>
  <si>
    <t>назначенная</t>
  </si>
  <si>
    <t xml:space="preserve">Соц обеспечение населения </t>
  </si>
  <si>
    <t>ВЦП развитие образования в АК на 2011-2013гг организация сан-кур лечения пед. работников учреждений образования</t>
  </si>
  <si>
    <t>М/б трансферты на проведение выборов депутатов райсовета</t>
  </si>
  <si>
    <t>Обеспечение жильем молодых семей и специалистов и гаждан на селе ФЦП Соц развитие села ФБ</t>
  </si>
  <si>
    <t>Обеспечение жильем молодых семей и специалистов на селе ФЦП Соцразвитие села КБ</t>
  </si>
  <si>
    <t>Улучшение жилищных условий краждан на селе  ФЦП Соц развитие селаКБ</t>
  </si>
  <si>
    <t>Подпрграмма "Обеспечение жильем молодых семей" ФЦП Жилище доля КБ</t>
  </si>
  <si>
    <t>Выполнение функций органами местного самоуправления за счет средств РФ района</t>
  </si>
  <si>
    <t>Газификация объектов  Тальменского района КБ</t>
  </si>
  <si>
    <t>программа 75*75 ДДУ №9 КБ</t>
  </si>
  <si>
    <t>Др. вопросы в области национальной экономики</t>
  </si>
  <si>
    <t>исполнено</t>
  </si>
  <si>
    <t>всего расходов</t>
  </si>
  <si>
    <t>Национальная безопасность и правоохранительная  деятельность</t>
  </si>
  <si>
    <t>т. руб.</t>
  </si>
  <si>
    <t>75*75 софинансирование МБ ДДУ №9</t>
  </si>
  <si>
    <t>КБФункционирование комиссии по делам несовершеннолетних</t>
  </si>
  <si>
    <t>КБ Функционирование комиссии по делам несовершеннолетних</t>
  </si>
  <si>
    <t>Средства массовой информации</t>
  </si>
  <si>
    <t>0 700500</t>
  </si>
  <si>
    <t>Закупка товаров, работ и услуг</t>
  </si>
  <si>
    <t>Реализация мероприятий ФЦП "развитие водохозяйственного комплекса РФ в 2012-2020гг"</t>
  </si>
  <si>
    <t>100 11 99</t>
  </si>
  <si>
    <t>Подпрограмма "Обеспечение жильем молодых семей" ФЦП "Жилище" ФБ на 2011-2015гг</t>
  </si>
  <si>
    <t>Годовые назначения</t>
  </si>
  <si>
    <t>ВЦП развитие образования в АК на 2011-2013гг организация Губернаторская премия</t>
  </si>
  <si>
    <t>ДЦП "Демографическ. развит. АК на 2010-15гг</t>
  </si>
  <si>
    <t>522 15 01</t>
  </si>
  <si>
    <t>Сельское хозяйство и рыболовство-Утилизац. Биолог.отходов КБ</t>
  </si>
  <si>
    <t>05</t>
  </si>
  <si>
    <t>99 1 1410</t>
  </si>
  <si>
    <t>46 0 6099</t>
  </si>
  <si>
    <t>РЦП "Сохранение и развитие традиционной народной культуры Тальменского района"</t>
  </si>
  <si>
    <t>58 2 1308</t>
  </si>
  <si>
    <t>01 4 5930</t>
  </si>
  <si>
    <t>01 2 1011</t>
  </si>
  <si>
    <t>0 0</t>
  </si>
  <si>
    <t>Функционирование законодательных (представительных) органов государственной власти и местного самоуправления Председатель РСНД</t>
  </si>
  <si>
    <t xml:space="preserve">Муниципальный дорожный фонд </t>
  </si>
  <si>
    <t>Комплексная РЦП "Улучшение обеспеченности КГБУЗ тальменская ЦРБ  мед. кадрами" на 2013-2017гг</t>
  </si>
  <si>
    <t>55 0 6099</t>
  </si>
  <si>
    <t>МБФункционирование комиссии по делам несовершеннолетних</t>
  </si>
  <si>
    <t>МБ Функционирование комиссии по делам несовершеннолетних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</si>
  <si>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утверждение ген.планов поселений, правил землепользования и застройки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</si>
  <si>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сохранение,использование и популяризацию объектов культурного наследия (памятников истории и культуры)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</si>
  <si>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ритуальных услуг и содержание мест захоронения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</si>
  <si>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сбора и вывоза бытовых отходов и мусора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</si>
  <si>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библиотечного обслуживания населения, комплектование и обеспечение сохранности библиотечных фондов библиотек поселения</t>
  </si>
  <si>
    <t>Межбюджетные трансферты бюджетам поселений из  федерального бюджета  на осуществление части  переданных гос. полномочий  по ВУС</t>
  </si>
  <si>
    <t>Межбюджетные трансферты бюджетам поселений из краевого бюджета  на осуществление части  переданных гос. полномочий  по АК</t>
  </si>
  <si>
    <t>Проведение природоохранных мероприятий</t>
  </si>
  <si>
    <t>Муниципальный долг</t>
  </si>
  <si>
    <t>Обслуживание муниципального долга</t>
  </si>
  <si>
    <t>99 3 1407</t>
  </si>
  <si>
    <t>44 3 00 00000</t>
  </si>
  <si>
    <t>44 3 00 10420</t>
  </si>
  <si>
    <t>Подпрограмма "Организация дополнительного образования детей (ДШИ) Тальменского района" муниципальной программы "Развитие культуры Тальменского района" на 2015-2020 годы</t>
  </si>
  <si>
    <t>Обеспечение деятельности организаций (учреждений) дополнительного образования детей (ДШИ)</t>
  </si>
  <si>
    <t>Культура, кинематография</t>
  </si>
  <si>
    <t>44 1 00 00000</t>
  </si>
  <si>
    <t>44 1 00 10570</t>
  </si>
  <si>
    <t>Подпрограмма "Организация библиотечного, справочного и информационного обслуживания населения муниципального образования Тальменский район" муниципальной программы "Развитие культуры Тальменского района" на 2015-2020 годы</t>
  </si>
  <si>
    <t>44 2 00 00000</t>
  </si>
  <si>
    <t>Подпрограмма "Организация музейного обслуживания населения Тальменского района" муниципальной программы "Развитие культуры Тальменского района" на 2015-2020 годы</t>
  </si>
  <si>
    <t>44 2 00 10560</t>
  </si>
  <si>
    <t>44 4 00 00000</t>
  </si>
  <si>
    <t>Учреждения культуры (ДК)</t>
  </si>
  <si>
    <t>44 4 00 10530</t>
  </si>
  <si>
    <t>Подпрограмма "Организация досуга населения, развитие и поддержка народного творчества " муниципальной программы "Развитие культуры Тальменского района" на 2015-2020 годы</t>
  </si>
  <si>
    <t xml:space="preserve">Другие вопросы в области культуры, кинематографии </t>
  </si>
  <si>
    <t>01 2 00 10110</t>
  </si>
  <si>
    <t>Централизованные бухгалтерии, группы хозяйственного обслуживания</t>
  </si>
  <si>
    <t>02 5 00 10820</t>
  </si>
  <si>
    <t>99 1 00 14100</t>
  </si>
  <si>
    <t>Подпрограмма "Ремонт и благоустройство памятников культуры, расположенных на территории поселений Тальменского района " муниципальной программы "Развитие культуры Тальменского района" на 2015-2020 годы</t>
  </si>
  <si>
    <t>44 5 00 00000</t>
  </si>
  <si>
    <t>Мероприятия в сфере культуры и кинематографии</t>
  </si>
  <si>
    <t>44 5 00 16510</t>
  </si>
  <si>
    <t>Центральный аппарат органов местного  самоуправления</t>
  </si>
  <si>
    <t>Другие общегосударственные вопросы</t>
  </si>
  <si>
    <t>Закупка товаров, работ и услуг для муниципальных нужд</t>
  </si>
  <si>
    <t>Расходы на выплаты персоналу  в целях обеспечения выполнения функций муниципальными органами, казенными учреждениями</t>
  </si>
  <si>
    <t>01 4 00 70060</t>
  </si>
  <si>
    <t>01 4  00 51180</t>
  </si>
  <si>
    <t>98 5 00 60510</t>
  </si>
  <si>
    <t>91 2 00 67270</t>
  </si>
  <si>
    <t>Субсидии на содержание и ремонт автомобильных дорог относящихся к собственности поселений общего и необщего пользования (Поссовету)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</si>
  <si>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содержание и ремонт а/м дорог общего и необщего пользования (с/с)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</si>
  <si>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финансирование мероприятий по предупреждению и ликвидации чрезвычайных ситуаций и последствий стихийных бедствий</t>
  </si>
  <si>
    <t>98 1 00 60220</t>
  </si>
  <si>
    <t>Обеспечению сбалансированности бюджета поселений</t>
  </si>
  <si>
    <t>98 2 00 60230</t>
  </si>
  <si>
    <t xml:space="preserve"> Иные межбюджетные трансферты передаваемые муниципальным образованиям для компенсации дополнительных расходов, возникших в результате решений, принятых органами власти другого уровня (муниц. пенсия)</t>
  </si>
  <si>
    <t>01 2 00 10120</t>
  </si>
  <si>
    <t xml:space="preserve"> Глава района иные выплаты муниципальных органов лицам, привлекаемым согласно законодательству для выполнения отдельных полномочий</t>
  </si>
  <si>
    <t>Функционирование законодательных (представительных) органов государственной власти и местного самоуправления. Глава района</t>
  </si>
  <si>
    <t>Центральный аппарат ОМС</t>
  </si>
  <si>
    <t>Уплата налогов, сборов и иных платежей</t>
  </si>
  <si>
    <t>90 4 00 16270</t>
  </si>
  <si>
    <t>01 2 00 10130</t>
  </si>
  <si>
    <t>Глава местной администрации (исполнительно-распорядительного органа муниципального образования)</t>
  </si>
  <si>
    <t>01 4 00 51200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</si>
  <si>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</si>
  <si>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Комплексная РЦП "Улучшение обеспеченности КГБУЗ Тальменская ЦРБ  мед. кадрами" на 2013-2017гг</t>
  </si>
  <si>
    <t>Прочие выплаты по обязательствам государства</t>
  </si>
  <si>
    <t>Прочие общегосударственные вопросы . Уплата налогов, сборов и иных платежей.</t>
  </si>
  <si>
    <t>Прочие общегосударственные вопросы .Исполнение судебных актов.</t>
  </si>
  <si>
    <t>Прочие выплаты по обязательствам государства. Закупка товаров, работ и услуг для муниц. нужд.</t>
  </si>
  <si>
    <t>55 0 00 60990</t>
  </si>
  <si>
    <t>Комплексная РЦП "Улучшение обеспеченности КГБУЗ Тальменская ЦРБ  мед. кадрами" на 2013-2017гг. Закупка товаров, работ и услуг для муниц. нужд. Найм жилья.</t>
  </si>
  <si>
    <t>Комплексная РЦП "Улучшение обеспеченности КГБУЗ Тальменская ЦРБ  мед. кадрами" на 2013-2017гг. Стипендия</t>
  </si>
  <si>
    <t>99 9 00 14710</t>
  </si>
  <si>
    <t>90 2 00 16520</t>
  </si>
  <si>
    <t>83 2 00 51340</t>
  </si>
  <si>
    <t>Районная целевая программа  "Обеспечение жильем молодых семей в Тальменском районе на 2016-2020гг" доля софинансирования МБ</t>
  </si>
  <si>
    <t>70 0 00 6099</t>
  </si>
  <si>
    <t>Муниципальная программа "Развитие физической культуры и спорта в Тальменском районе" на 2015-2020 годы</t>
  </si>
  <si>
    <t>91 3  00 17320</t>
  </si>
  <si>
    <t>91 3 00 17320</t>
  </si>
  <si>
    <t>01 4 00 70090</t>
  </si>
  <si>
    <t>Комплексная программа  "Профилактика преступлений и иных правонарушений в Тальменском районе" на 2013-2017 годы</t>
  </si>
  <si>
    <t>Долгосрочная целевая программа "Повышение безопасности дорожного движения в Тальменском районе" на 2013-2020 годы</t>
  </si>
  <si>
    <t>Антинаркотическая программа реализации стратегии гос. антинаркотической политики РФ до 2020 года в Тальменском районе на 2014-2017гг"</t>
  </si>
  <si>
    <t>67 0 00 60990</t>
  </si>
  <si>
    <t>99 9 00 14100</t>
  </si>
  <si>
    <t>МЦП "Противодействие терроризму и экстремистской деятельности на территории Тальменского района на 2014-2017гг"</t>
  </si>
  <si>
    <t>40 0 00 60990</t>
  </si>
  <si>
    <t>Другие вопросы в области национальной безопасности и правоохранительной деятельности</t>
  </si>
  <si>
    <t>Защита населения и территории от ЧС природного и техногенного характера, гражданская оборона</t>
  </si>
  <si>
    <t>02 5 00 10860</t>
  </si>
  <si>
    <t>Учреждения по обеспечению национальной безопасности и правоохранительной деятельности</t>
  </si>
  <si>
    <t>Дорожные фонды</t>
  </si>
  <si>
    <t>Другие вопросы в области национальной экономики</t>
  </si>
  <si>
    <t>Проведение Всероссийской сельскохозяйственной переписи в 2016 году</t>
  </si>
  <si>
    <t>01 4 00 53910</t>
  </si>
  <si>
    <t>59 0 00 60990</t>
  </si>
  <si>
    <t>Программа развития и поддержки малого и среднего предпринимательства в Тальм. р-не на 2013-2016 годы"</t>
  </si>
  <si>
    <t>Другие вопросы в области социальной политики</t>
  </si>
  <si>
    <t>Осуществление гос.полномочий по постановке на учет и учету граждан, выехавших из районов Крайнего Севера и приравненных к ним местностей, имеющих право на получение жилищных субсидий</t>
  </si>
  <si>
    <t xml:space="preserve">Расходы на реализацию МАИП Тальменского района. Развитие газораспределительной системы на территории МО Тальменский район </t>
  </si>
  <si>
    <t>53 1 00 40990</t>
  </si>
  <si>
    <t>53 2 00 40990</t>
  </si>
  <si>
    <t>МАИП Тальменского района в области образования. Софинансирование реконструкции и строительства ДДУ №9</t>
  </si>
  <si>
    <t>Другие вопросы в области ЖКХ</t>
  </si>
  <si>
    <t>Коммунальное хозяйство</t>
  </si>
  <si>
    <t>52 0 00 L0180</t>
  </si>
  <si>
    <t>Софинансирование МБ на реализацию ФЦП "Устойчивое развитие сельских территорий на 2014-2017 годы и на период до 2020 года" (поддержка местных инициатив)</t>
  </si>
  <si>
    <t>01 2 00 10140</t>
  </si>
  <si>
    <t>группам видов расходов классификации расходов бюджетов в ведомственной структуре</t>
  </si>
  <si>
    <t>по разделам и подразделам, целевым статьям</t>
  </si>
  <si>
    <t>58 4 00 16820</t>
  </si>
  <si>
    <t>58 1 00 00000</t>
  </si>
  <si>
    <t>Подпрограмма "Развитие дошкольного образования в Тальменском районе" на 2015-2020 годы МЦП "Развитие образования в Тальменском районе на 2015-2020 годы"</t>
  </si>
  <si>
    <t>Расходы МБ на детские дошкольные образовательные  учреждения</t>
  </si>
  <si>
    <t>58 1 00 10390</t>
  </si>
  <si>
    <t>Расходы за счет субвенции КБ на обеспечение гос гарантий реализации прав на получение общедоступного и бесплатного дошкольного образования в дошкольных образовательных учреждениях</t>
  </si>
  <si>
    <t>58 1 00 70900</t>
  </si>
  <si>
    <t>Расходы  за счет субвенции КБ на выплаты персоналу  в целях обеспечения выполнения функций муниципальными органами, казенными учреждениями</t>
  </si>
  <si>
    <t>Расходы за счет субвенции КБ закупка товаров, работ и услуг для муниципальных нужд</t>
  </si>
  <si>
    <t>Расходы МБ на выплаты персоналу  в целях обеспечения выполнения функций муниципальными органами, казенными учреждениями</t>
  </si>
  <si>
    <t>Расходы МБ на  закупку товаров, работ и услуг для муниципальных нужд</t>
  </si>
  <si>
    <t>Расходы МБ на уплату налогов, сборов и иных платежей</t>
  </si>
  <si>
    <t>Подпрограмма "Развитие общего и дополнительного образования в Тальменском районе"" на 2015-2020 годы МЦП "Развитие образования в Тальменском районе на 2015-2020 годы"</t>
  </si>
  <si>
    <t>58 2 00 00000</t>
  </si>
  <si>
    <t>58 2 00 10400</t>
  </si>
  <si>
    <t>Расходы МБ в части софинансирования на модернизацию системы дошкольного образования в Тальменском районе</t>
  </si>
  <si>
    <t>Расходы МБ на капитальные вложения в объекты муниципальной собственности</t>
  </si>
  <si>
    <t>58 1 00 L0590</t>
  </si>
  <si>
    <t>58 1 00 R0590</t>
  </si>
  <si>
    <t>Расходы КБ на модернизацию системы дошкольного образования</t>
  </si>
  <si>
    <t>Расходы КБ на капитальные вложения в объекты муниципальной собственности</t>
  </si>
  <si>
    <t>Расходы МБ на школы-детские сады, школы начальные, неполные средние и средние</t>
  </si>
  <si>
    <t>Расходы МБ на организации (учреждения) дополнительного образования детей</t>
  </si>
  <si>
    <t>58 2 00 10420</t>
  </si>
  <si>
    <t>58 2 00 70910</t>
  </si>
  <si>
    <t>Расходы за счет субвенции КБ на обеспечение гос.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</si>
  <si>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Расходы за счет субвенции КБ на компенсационные выплаты на питание обучающимся в муниципальных общеобразовательных организациях, нуждающимся в социальной поддержке</t>
  </si>
  <si>
    <t>58 2 00 70930</t>
  </si>
  <si>
    <t>58 2 00 16410</t>
  </si>
  <si>
    <t xml:space="preserve">Расходы МБ на переподготовку и повышение квалификации кадров </t>
  </si>
  <si>
    <t>58 2 00 50270</t>
  </si>
  <si>
    <t xml:space="preserve"> Расходы за счет ФБ  ФЦП "Доступная среда" на мероприятия по формированию сети общеобразовательных организаций, в которых созданы условия для инклюзивного образования детей-инвалидов</t>
  </si>
  <si>
    <t xml:space="preserve"> Расходы за счет КБ  ФЦП "Доступная среда" на мероприятия по формированию сети общеобразовательных организаций, в которых созданы условия для инклюзивного образования детей-инвалидов</t>
  </si>
  <si>
    <t>58 2 00 R0270</t>
  </si>
  <si>
    <t xml:space="preserve"> Расходы МБ в части софинансирования  ФЦП "Доступная среда" на мероприятия по формированию сети общеобразовательных организаций, в которых созданы условия для инклюзивного образования детей-инвалидов</t>
  </si>
  <si>
    <t>58 2 00 L0270</t>
  </si>
  <si>
    <t>Расходы МБ закупка товаров, работ и услуг для муниципальных нужд</t>
  </si>
  <si>
    <t>Расходы КБ закупка товаров, работ и услуг для муниципальных нужд</t>
  </si>
  <si>
    <t>Расходы ФБ закупка товаров, работ и услуг для муниципальных нужд</t>
  </si>
  <si>
    <t>Функционирование комиссии по делам несовершеннолетних и защите их прав и органов опеки и попечительства</t>
  </si>
  <si>
    <t>58 3 00 00000</t>
  </si>
  <si>
    <t>58 3 00 60990</t>
  </si>
  <si>
    <t>Подпрограмма "Патриотическое воспитание граждан в Тальменском районе" на 2015-2020 годы районной программы " Развитие образования в Тальменском районе" на 2015-2020 годы</t>
  </si>
  <si>
    <t>58 2 00 66420</t>
  </si>
  <si>
    <t>58 1 00 66420</t>
  </si>
  <si>
    <t>58 3 00 66420</t>
  </si>
  <si>
    <t>Расходы МБ на проведение мероприятий подпрограммы "Патриотическое воспитание граждан в Тальменском районе" на 2015-2020 годы (военные сборы)</t>
  </si>
  <si>
    <t>Расходы МБ на  мероприятия подпрограммы "Патриотическое воспитание граждан в Тальменском районе" на 2015-2020 годы (прочие мероприятия, в т.ч МПК)</t>
  </si>
  <si>
    <r>
      <t xml:space="preserve">Расходы МБ на проведение мероприятий для детей и молодежи ( проведение конкурсов направленных на выявление детской одаренности, в т.ч.  на День защиты детей) </t>
    </r>
    <r>
      <rPr>
        <b/>
        <sz val="14"/>
        <color indexed="8"/>
        <rFont val="Times New Roman"/>
        <family val="1"/>
      </rPr>
      <t>подпрограммы "Развитие дошкольного образования в Тальменском районе" на 2015-2020 гоы</t>
    </r>
  </si>
  <si>
    <r>
      <t xml:space="preserve">Расходы МБ на проведение мероприятий для детей и молодежи ( проведение гос. итоговой аттестации выпускников общеобразовательных учреждений) </t>
    </r>
    <r>
      <rPr>
        <b/>
        <sz val="14"/>
        <color indexed="8"/>
        <rFont val="Times New Roman"/>
        <family val="1"/>
      </rPr>
      <t>подпрограммы "Развитие общего и дополнительного образования в Тальменском районе" на 2015-2020 годы</t>
    </r>
  </si>
  <si>
    <t>58 4 00 00000</t>
  </si>
  <si>
    <t>Подпрограмма "Развитие системы отдыха, оздоровления и занятости детей и подростков в Тальменском районе" РЦП "Развитие образования в Тальменском районе на 2015-2020 годы"</t>
  </si>
  <si>
    <t>Расходы  МБ на на содействие занятости населению (летняя занятость несовершеннолетних)</t>
  </si>
  <si>
    <t>58 4 00 10490</t>
  </si>
  <si>
    <t xml:space="preserve">Расходы МБ на детские оздоровительные учреждения </t>
  </si>
  <si>
    <t>Расходы МБ на проведение детской оздоровительной кампании (площадки)</t>
  </si>
  <si>
    <t>58 4 00 16450</t>
  </si>
  <si>
    <t>58 4 00 13210</t>
  </si>
  <si>
    <t>Расходы  за счет субсидии КБ на выплаты персоналу  в целях обеспечения выполнения функций муниципальными органами, казенными учреждениями</t>
  </si>
  <si>
    <t>Расходы за счет субсилии КБ закупка товаров, работ и услуг для муниципальных нужд</t>
  </si>
  <si>
    <t>Расходы за счет субсидии КБ на реализацию ВЦП "Развитие системы отдыха и оздоровления детей в АК"</t>
  </si>
  <si>
    <t>Муниципальная целевая программа "О реализации государственной молодежной политики в Тальменском районе на 2014-2017 годы"</t>
  </si>
  <si>
    <t>56 0 00 00000</t>
  </si>
  <si>
    <t>Расходы МБ на муниципальную целевую программу "О реализации государственной молодежной политики в Тальменском районе на 2014-2017 годы"</t>
  </si>
  <si>
    <t>56 0 00 60990</t>
  </si>
  <si>
    <t>Расходы за счет субвенции КБ на компенсацию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</si>
  <si>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58 1 00 70700</t>
  </si>
  <si>
    <t>Социальное обеспечение  и иные выплаты населению</t>
  </si>
  <si>
    <t>Расходы за счет субвенции КБ на содержание ребенка в семье опекуна (попечителя) и приемной семье, а также вознаграждение, причитающееся приемному родителю</t>
  </si>
  <si>
    <t>90 4 00 70800</t>
  </si>
  <si>
    <t>90 4 00 70810</t>
  </si>
  <si>
    <t>90 4 00 70820</t>
  </si>
  <si>
    <t>90 4 00 70830</t>
  </si>
  <si>
    <t>Выплаты приемной семье на содержание подопечных детей за счет субвенции КБ. Социальное обеспечение и иные выплаты населению.</t>
  </si>
  <si>
    <t>Выплаты семьям опекунов на содержание подопечных детей за счет субвенции КБ. Социальное обеспечение и иные выплаты населению.</t>
  </si>
  <si>
    <t>Расходы ФБ на модернизацию системы общего образования</t>
  </si>
  <si>
    <t>Расходы за счет ФБ закупка товаров, работ и услуг для муниципальных нужд</t>
  </si>
  <si>
    <t>58 2 00 50590</t>
  </si>
  <si>
    <t>Расходы КБ на модернизацию системы общего образования</t>
  </si>
  <si>
    <t>58 2 00 R0590</t>
  </si>
  <si>
    <t>Расходы за счет КБ закупка товаров, работ и услуг для муниципальных нужд</t>
  </si>
  <si>
    <t>Расходы МБ в части софинансирования на модернизацию системы общего образования в Тальменском районе</t>
  </si>
  <si>
    <t>Расходы за счет МБ закупка товаров, работ и услуг для муниципальных нужд</t>
  </si>
  <si>
    <t>58 2 00 L0590</t>
  </si>
  <si>
    <t>91 4 00 70400</t>
  </si>
  <si>
    <t>тыс. руб.</t>
  </si>
  <si>
    <t>Расходы за счет субвенции краевого бюджета  на осуществление части  переданных гос. полномочий  по отлову и содержанию безнадзорных животных</t>
  </si>
  <si>
    <t>Сельское хозяйство и рыболовство</t>
  </si>
  <si>
    <t>01 4 00 70110</t>
  </si>
  <si>
    <t>98 5 00  60250</t>
  </si>
  <si>
    <t>12 0 00 60990</t>
  </si>
  <si>
    <t>13 0 00 60990</t>
  </si>
  <si>
    <t>14 0 00 L0200</t>
  </si>
  <si>
    <t>Вознаграждение приемному родителю за счет субвенции КБ. Закупка товаров, работ и услуг для муниципальных нужд, в т.ч.услуги банка</t>
  </si>
  <si>
    <t>44 5 00 60510</t>
  </si>
  <si>
    <t>44 1  00 60510</t>
  </si>
  <si>
    <t>Расходы за счет субвенции КБ социальное обеспечение и иные выплаты населению</t>
  </si>
  <si>
    <t>Расходы за счет субвенции КБ на обеспечение гос.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</t>
  </si>
  <si>
    <t xml:space="preserve"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содержание и ремонт а/м дорог общего и необщего пользования </t>
  </si>
  <si>
    <t xml:space="preserve"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утверждение ген.планов поселений, правил землепользования и 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</si>
  <si>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библиотечного обслуживания населения, комплектова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</si>
  <si>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сохранение,использование и популяризацию объектов культурного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</si>
  <si>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</t>
  </si>
  <si>
    <t>2015 год</t>
  </si>
  <si>
    <t>Водное хозяйство, МАИП в обл. ЖКХ водозабор ст. Озерки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</si>
  <si>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финансирование мероприятий по предупреждению и ликвидации чс</t>
  </si>
  <si>
    <t>субв</t>
  </si>
  <si>
    <t>91 1 00 17090</t>
  </si>
  <si>
    <t>53 2 00 40991</t>
  </si>
  <si>
    <t xml:space="preserve">МАИП Тальменского района в области образования. </t>
  </si>
  <si>
    <t>53 2 00 40993</t>
  </si>
  <si>
    <t>МАИП в области образования .Капитальный ремонт здания учебного, учебно-бытового корпусов Кирова,19</t>
  </si>
  <si>
    <t>Приложение 8</t>
  </si>
  <si>
    <t xml:space="preserve">К Решению  Совета депутатов Староперуновского сельсовета </t>
  </si>
  <si>
    <t xml:space="preserve"> "О бюджете Староперуновского сельсовета  </t>
  </si>
  <si>
    <t>на 2019 год"  №67 от 24.12. 2018 г.</t>
  </si>
  <si>
    <t xml:space="preserve">Распределение расходов бюджета Староперуновского сельсовета на 2019 год </t>
  </si>
  <si>
    <t xml:space="preserve">(муниципальным программам и непрограмным направлениям деятельности), </t>
  </si>
  <si>
    <t>Благоустройство</t>
  </si>
  <si>
    <t>92 9 00 18080</t>
  </si>
  <si>
    <t>02 2 00 10530</t>
  </si>
  <si>
    <t>Национальная оборона</t>
  </si>
  <si>
    <t>Мобилизационная и вневойсковая подготовка</t>
  </si>
  <si>
    <t xml:space="preserve">0 2 </t>
  </si>
  <si>
    <t>01 4 00 51180</t>
  </si>
  <si>
    <t>03</t>
  </si>
  <si>
    <t>Уличное освещение</t>
  </si>
  <si>
    <t>92 9 00 18050</t>
  </si>
  <si>
    <t>О1</t>
  </si>
  <si>
    <t>Мероприятия в области культуры (памятники)</t>
  </si>
  <si>
    <t>Приложение 3</t>
  </si>
  <si>
    <t>Дорожное хозяйство</t>
  </si>
  <si>
    <t>Исполнено</t>
  </si>
  <si>
    <t>Утверждено</t>
  </si>
  <si>
    <t>Субсидия ТЭР</t>
  </si>
  <si>
    <t>01 2 00 S1190</t>
  </si>
  <si>
    <t>Прочие меропрития по благоустройству</t>
  </si>
  <si>
    <t>02 2 00 S1190</t>
  </si>
  <si>
    <t>2022 год</t>
  </si>
  <si>
    <t>01 3 00 10240</t>
  </si>
  <si>
    <t>Проведение выборов в представительные органы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</si>
  <si>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</si>
  <si>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</si>
  <si>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93 2 00 19100</t>
  </si>
  <si>
    <t>Мероприятия по благоустройству МБ</t>
  </si>
  <si>
    <t>92 9  01 S0820</t>
  </si>
  <si>
    <t>Мероприятия по благоустройству КБ</t>
  </si>
  <si>
    <t>92 9  00 S0820</t>
  </si>
  <si>
    <t>90 2 00 10570</t>
  </si>
  <si>
    <t>Исполнение бюджета Среднесибирского сельсовета за  2022 год</t>
  </si>
  <si>
    <t>к решению Совета депутатов Среднесибирского сельсовета   
«Об исполнении бюджета Среднесибирского сельсовета за 2022 год»
№  21 от 28.04.2023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</si>
</sst>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0.0"/>
    <numFmt numFmtId="170" formatCode="[$-FC19]d\ mmmm\ yyyy\ &quot;г.&quot;"/>
    <numFmt numFmtId="171" formatCode="0.000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Courier New Cyr"/>
      <family val="3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57"/>
      <name val="Times New Roman"/>
      <family val="1"/>
    </font>
    <font>
      <b/>
      <sz val="14"/>
      <name val="Arial Cyr"/>
      <family val="0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8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/>
    </xf>
    <xf numFmtId="168" fontId="4" fillId="0" borderId="10" xfId="57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6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/>
    </xf>
    <xf numFmtId="169" fontId="6" fillId="0" borderId="10" xfId="0" applyNumberFormat="1" applyFont="1" applyBorder="1" applyAlignment="1">
      <alignment horizontal="right"/>
    </xf>
    <xf numFmtId="49" fontId="8" fillId="33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169" fontId="7" fillId="0" borderId="10" xfId="0" applyNumberFormat="1" applyFont="1" applyBorder="1" applyAlignment="1">
      <alignment horizontal="right"/>
    </xf>
    <xf numFmtId="0" fontId="7" fillId="33" borderId="11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7" fillId="35" borderId="10" xfId="0" applyFont="1" applyFill="1" applyBorder="1" applyAlignment="1">
      <alignment wrapText="1"/>
    </xf>
    <xf numFmtId="0" fontId="6" fillId="35" borderId="11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 wrapText="1"/>
    </xf>
    <xf numFmtId="0" fontId="7" fillId="35" borderId="10" xfId="0" applyFont="1" applyFill="1" applyBorder="1" applyAlignment="1">
      <alignment horizontal="right"/>
    </xf>
    <xf numFmtId="169" fontId="7" fillId="35" borderId="10" xfId="0" applyNumberFormat="1" applyFont="1" applyFill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169" fontId="5" fillId="0" borderId="0" xfId="0" applyNumberFormat="1" applyFont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/>
    </xf>
    <xf numFmtId="0" fontId="6" fillId="34" borderId="11" xfId="0" applyFont="1" applyFill="1" applyBorder="1" applyAlignment="1">
      <alignment/>
    </xf>
    <xf numFmtId="0" fontId="6" fillId="0" borderId="17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33" borderId="10" xfId="0" applyFont="1" applyFill="1" applyBorder="1" applyAlignment="1">
      <alignment/>
    </xf>
    <xf numFmtId="168" fontId="6" fillId="0" borderId="10" xfId="57" applyNumberFormat="1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/>
    </xf>
    <xf numFmtId="168" fontId="6" fillId="0" borderId="19" xfId="57" applyNumberFormat="1" applyFont="1" applyBorder="1" applyAlignment="1">
      <alignment/>
    </xf>
    <xf numFmtId="168" fontId="6" fillId="0" borderId="13" xfId="57" applyNumberFormat="1" applyFont="1" applyBorder="1" applyAlignment="1">
      <alignment/>
    </xf>
    <xf numFmtId="0" fontId="7" fillId="35" borderId="10" xfId="0" applyFont="1" applyFill="1" applyBorder="1" applyAlignment="1">
      <alignment/>
    </xf>
    <xf numFmtId="169" fontId="6" fillId="0" borderId="10" xfId="0" applyNumberFormat="1" applyFont="1" applyBorder="1" applyAlignment="1">
      <alignment/>
    </xf>
    <xf numFmtId="0" fontId="6" fillId="34" borderId="10" xfId="0" applyFont="1" applyFill="1" applyBorder="1" applyAlignment="1">
      <alignment/>
    </xf>
    <xf numFmtId="0" fontId="10" fillId="0" borderId="10" xfId="0" applyFont="1" applyBorder="1" applyAlignment="1">
      <alignment wrapText="1"/>
    </xf>
    <xf numFmtId="168" fontId="6" fillId="0" borderId="10" xfId="57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168" fontId="6" fillId="34" borderId="13" xfId="57" applyNumberFormat="1" applyFont="1" applyFill="1" applyBorder="1" applyAlignment="1">
      <alignment/>
    </xf>
    <xf numFmtId="169" fontId="6" fillId="0" borderId="0" xfId="0" applyNumberFormat="1" applyFont="1" applyAlignment="1">
      <alignment/>
    </xf>
    <xf numFmtId="0" fontId="6" fillId="0" borderId="21" xfId="0" applyFont="1" applyFill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33" borderId="13" xfId="0" applyFont="1" applyFill="1" applyBorder="1" applyAlignment="1">
      <alignment/>
    </xf>
    <xf numFmtId="0" fontId="7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35" borderId="13" xfId="0" applyFont="1" applyFill="1" applyBorder="1" applyAlignment="1">
      <alignment/>
    </xf>
    <xf numFmtId="0" fontId="7" fillId="35" borderId="13" xfId="0" applyFont="1" applyFill="1" applyBorder="1" applyAlignment="1">
      <alignment horizontal="right"/>
    </xf>
    <xf numFmtId="169" fontId="7" fillId="35" borderId="13" xfId="0" applyNumberFormat="1" applyFont="1" applyFill="1" applyBorder="1" applyAlignment="1">
      <alignment horizontal="right"/>
    </xf>
    <xf numFmtId="169" fontId="7" fillId="0" borderId="13" xfId="0" applyNumberFormat="1" applyFont="1" applyBorder="1" applyAlignment="1">
      <alignment horizontal="right"/>
    </xf>
    <xf numFmtId="169" fontId="6" fillId="0" borderId="13" xfId="0" applyNumberFormat="1" applyFont="1" applyBorder="1" applyAlignment="1">
      <alignment horizontal="right"/>
    </xf>
    <xf numFmtId="0" fontId="7" fillId="0" borderId="13" xfId="0" applyFont="1" applyBorder="1" applyAlignment="1">
      <alignment/>
    </xf>
    <xf numFmtId="0" fontId="7" fillId="33" borderId="13" xfId="0" applyFont="1" applyFill="1" applyBorder="1" applyAlignment="1">
      <alignment horizontal="righ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22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33" borderId="17" xfId="0" applyFont="1" applyFill="1" applyBorder="1" applyAlignment="1">
      <alignment/>
    </xf>
    <xf numFmtId="0" fontId="6" fillId="0" borderId="17" xfId="0" applyFont="1" applyBorder="1" applyAlignment="1">
      <alignment wrapText="1"/>
    </xf>
    <xf numFmtId="0" fontId="6" fillId="0" borderId="23" xfId="0" applyFont="1" applyBorder="1" applyAlignment="1">
      <alignment/>
    </xf>
    <xf numFmtId="0" fontId="7" fillId="33" borderId="17" xfId="0" applyFont="1" applyFill="1" applyBorder="1" applyAlignment="1">
      <alignment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right"/>
    </xf>
    <xf numFmtId="169" fontId="7" fillId="36" borderId="17" xfId="0" applyNumberFormat="1" applyFont="1" applyFill="1" applyBorder="1" applyAlignment="1">
      <alignment/>
    </xf>
    <xf numFmtId="0" fontId="7" fillId="35" borderId="17" xfId="0" applyFont="1" applyFill="1" applyBorder="1" applyAlignment="1">
      <alignment/>
    </xf>
    <xf numFmtId="169" fontId="7" fillId="0" borderId="17" xfId="0" applyNumberFormat="1" applyFont="1" applyBorder="1" applyAlignment="1">
      <alignment horizontal="right"/>
    </xf>
    <xf numFmtId="0" fontId="7" fillId="35" borderId="17" xfId="0" applyFont="1" applyFill="1" applyBorder="1" applyAlignment="1">
      <alignment horizontal="right"/>
    </xf>
    <xf numFmtId="169" fontId="7" fillId="35" borderId="17" xfId="0" applyNumberFormat="1" applyFont="1" applyFill="1" applyBorder="1" applyAlignment="1">
      <alignment horizontal="right"/>
    </xf>
    <xf numFmtId="169" fontId="6" fillId="0" borderId="17" xfId="0" applyNumberFormat="1" applyFont="1" applyBorder="1" applyAlignment="1">
      <alignment horizontal="right"/>
    </xf>
    <xf numFmtId="0" fontId="7" fillId="0" borderId="17" xfId="0" applyFont="1" applyBorder="1" applyAlignment="1">
      <alignment/>
    </xf>
    <xf numFmtId="169" fontId="7" fillId="37" borderId="17" xfId="0" applyNumberFormat="1" applyFont="1" applyFill="1" applyBorder="1" applyAlignment="1">
      <alignment/>
    </xf>
    <xf numFmtId="0" fontId="7" fillId="33" borderId="17" xfId="0" applyFont="1" applyFill="1" applyBorder="1" applyAlignment="1">
      <alignment horizontal="right"/>
    </xf>
    <xf numFmtId="0" fontId="7" fillId="0" borderId="17" xfId="0" applyFont="1" applyBorder="1" applyAlignment="1">
      <alignment wrapText="1"/>
    </xf>
    <xf numFmtId="0" fontId="6" fillId="0" borderId="17" xfId="0" applyFont="1" applyBorder="1" applyAlignment="1">
      <alignment/>
    </xf>
    <xf numFmtId="0" fontId="7" fillId="0" borderId="0" xfId="0" applyFont="1" applyAlignment="1">
      <alignment/>
    </xf>
    <xf numFmtId="169" fontId="7" fillId="0" borderId="0" xfId="0" applyNumberFormat="1" applyFont="1" applyAlignment="1">
      <alignment/>
    </xf>
    <xf numFmtId="169" fontId="6" fillId="34" borderId="17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22" xfId="0" applyFont="1" applyBorder="1" applyAlignment="1">
      <alignment/>
    </xf>
    <xf numFmtId="0" fontId="6" fillId="0" borderId="22" xfId="0" applyFont="1" applyBorder="1" applyAlignment="1">
      <alignment horizontal="center" wrapText="1"/>
    </xf>
    <xf numFmtId="0" fontId="7" fillId="33" borderId="24" xfId="0" applyFont="1" applyFill="1" applyBorder="1" applyAlignment="1">
      <alignment/>
    </xf>
    <xf numFmtId="0" fontId="6" fillId="0" borderId="24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6" fillId="0" borderId="24" xfId="0" applyFont="1" applyBorder="1" applyAlignment="1">
      <alignment/>
    </xf>
    <xf numFmtId="169" fontId="7" fillId="36" borderId="24" xfId="0" applyNumberFormat="1" applyFont="1" applyFill="1" applyBorder="1" applyAlignment="1">
      <alignment/>
    </xf>
    <xf numFmtId="0" fontId="7" fillId="35" borderId="24" xfId="0" applyFont="1" applyFill="1" applyBorder="1" applyAlignment="1">
      <alignment/>
    </xf>
    <xf numFmtId="169" fontId="7" fillId="0" borderId="24" xfId="0" applyNumberFormat="1" applyFont="1" applyBorder="1" applyAlignment="1">
      <alignment horizontal="right"/>
    </xf>
    <xf numFmtId="0" fontId="7" fillId="35" borderId="24" xfId="0" applyFont="1" applyFill="1" applyBorder="1" applyAlignment="1">
      <alignment horizontal="right"/>
    </xf>
    <xf numFmtId="169" fontId="7" fillId="35" borderId="24" xfId="0" applyNumberFormat="1" applyFont="1" applyFill="1" applyBorder="1" applyAlignment="1">
      <alignment horizontal="right"/>
    </xf>
    <xf numFmtId="169" fontId="6" fillId="0" borderId="24" xfId="0" applyNumberFormat="1" applyFont="1" applyBorder="1" applyAlignment="1">
      <alignment horizontal="right"/>
    </xf>
    <xf numFmtId="0" fontId="9" fillId="0" borderId="22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4" xfId="0" applyFont="1" applyBorder="1" applyAlignment="1">
      <alignment/>
    </xf>
    <xf numFmtId="169" fontId="7" fillId="37" borderId="24" xfId="0" applyNumberFormat="1" applyFont="1" applyFill="1" applyBorder="1" applyAlignment="1">
      <alignment/>
    </xf>
    <xf numFmtId="0" fontId="7" fillId="33" borderId="24" xfId="0" applyFont="1" applyFill="1" applyBorder="1" applyAlignment="1">
      <alignment horizontal="right"/>
    </xf>
    <xf numFmtId="169" fontId="6" fillId="34" borderId="24" xfId="0" applyNumberFormat="1" applyFont="1" applyFill="1" applyBorder="1" applyAlignment="1">
      <alignment/>
    </xf>
    <xf numFmtId="0" fontId="7" fillId="0" borderId="24" xfId="0" applyFont="1" applyBorder="1" applyAlignment="1">
      <alignment wrapText="1"/>
    </xf>
    <xf numFmtId="0" fontId="6" fillId="0" borderId="24" xfId="0" applyFont="1" applyBorder="1" applyAlignment="1">
      <alignment/>
    </xf>
    <xf numFmtId="0" fontId="4" fillId="0" borderId="17" xfId="0" applyFont="1" applyBorder="1" applyAlignment="1">
      <alignment/>
    </xf>
    <xf numFmtId="0" fontId="9" fillId="0" borderId="17" xfId="0" applyFont="1" applyBorder="1" applyAlignment="1">
      <alignment/>
    </xf>
    <xf numFmtId="169" fontId="4" fillId="0" borderId="0" xfId="0" applyNumberFormat="1" applyFont="1" applyAlignment="1">
      <alignment/>
    </xf>
    <xf numFmtId="3" fontId="6" fillId="0" borderId="10" xfId="0" applyNumberFormat="1" applyFont="1" applyBorder="1" applyAlignment="1">
      <alignment horizontal="center"/>
    </xf>
    <xf numFmtId="0" fontId="7" fillId="35" borderId="12" xfId="0" applyFont="1" applyFill="1" applyBorder="1" applyAlignment="1">
      <alignment wrapText="1"/>
    </xf>
    <xf numFmtId="0" fontId="6" fillId="35" borderId="12" xfId="0" applyFont="1" applyFill="1" applyBorder="1" applyAlignment="1">
      <alignment horizontal="center" wrapText="1"/>
    </xf>
    <xf numFmtId="0" fontId="7" fillId="35" borderId="12" xfId="0" applyFont="1" applyFill="1" applyBorder="1" applyAlignment="1">
      <alignment horizontal="center"/>
    </xf>
    <xf numFmtId="0" fontId="7" fillId="35" borderId="12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7" fillId="35" borderId="17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0" fontId="7" fillId="35" borderId="10" xfId="0" applyFont="1" applyFill="1" applyBorder="1" applyAlignment="1">
      <alignment horizontal="center" wrapText="1"/>
    </xf>
    <xf numFmtId="3" fontId="7" fillId="0" borderId="10" xfId="0" applyNumberFormat="1" applyFont="1" applyBorder="1" applyAlignment="1">
      <alignment horizontal="center"/>
    </xf>
    <xf numFmtId="0" fontId="12" fillId="37" borderId="10" xfId="0" applyFont="1" applyFill="1" applyBorder="1" applyAlignment="1">
      <alignment horizontal="center"/>
    </xf>
    <xf numFmtId="0" fontId="12" fillId="37" borderId="10" xfId="0" applyFont="1" applyFill="1" applyBorder="1" applyAlignment="1">
      <alignment/>
    </xf>
    <xf numFmtId="169" fontId="12" fillId="37" borderId="10" xfId="0" applyNumberFormat="1" applyFont="1" applyFill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12" xfId="0" applyFont="1" applyBorder="1" applyAlignment="1">
      <alignment/>
    </xf>
    <xf numFmtId="168" fontId="6" fillId="0" borderId="12" xfId="57" applyNumberFormat="1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11" fillId="34" borderId="27" xfId="0" applyFont="1" applyFill="1" applyBorder="1" applyAlignment="1">
      <alignment/>
    </xf>
    <xf numFmtId="0" fontId="6" fillId="34" borderId="28" xfId="0" applyFont="1" applyFill="1" applyBorder="1" applyAlignment="1">
      <alignment horizontal="center"/>
    </xf>
    <xf numFmtId="0" fontId="6" fillId="34" borderId="28" xfId="0" applyFont="1" applyFill="1" applyBorder="1" applyAlignment="1">
      <alignment/>
    </xf>
    <xf numFmtId="0" fontId="6" fillId="34" borderId="29" xfId="0" applyFont="1" applyFill="1" applyBorder="1" applyAlignment="1">
      <alignment/>
    </xf>
    <xf numFmtId="169" fontId="12" fillId="34" borderId="20" xfId="0" applyNumberFormat="1" applyFont="1" applyFill="1" applyBorder="1" applyAlignment="1">
      <alignment/>
    </xf>
    <xf numFmtId="0" fontId="12" fillId="37" borderId="10" xfId="0" applyFont="1" applyFill="1" applyBorder="1" applyAlignment="1">
      <alignment wrapText="1"/>
    </xf>
    <xf numFmtId="169" fontId="12" fillId="37" borderId="13" xfId="0" applyNumberFormat="1" applyFont="1" applyFill="1" applyBorder="1" applyAlignment="1">
      <alignment/>
    </xf>
    <xf numFmtId="169" fontId="12" fillId="37" borderId="17" xfId="0" applyNumberFormat="1" applyFont="1" applyFill="1" applyBorder="1" applyAlignment="1">
      <alignment/>
    </xf>
    <xf numFmtId="0" fontId="12" fillId="36" borderId="10" xfId="0" applyFont="1" applyFill="1" applyBorder="1" applyAlignment="1">
      <alignment wrapText="1"/>
    </xf>
    <xf numFmtId="0" fontId="12" fillId="36" borderId="10" xfId="0" applyFont="1" applyFill="1" applyBorder="1" applyAlignment="1">
      <alignment horizontal="center" wrapText="1"/>
    </xf>
    <xf numFmtId="0" fontId="12" fillId="36" borderId="10" xfId="0" applyFont="1" applyFill="1" applyBorder="1" applyAlignment="1">
      <alignment horizontal="center"/>
    </xf>
    <xf numFmtId="0" fontId="12" fillId="36" borderId="10" xfId="0" applyFont="1" applyFill="1" applyBorder="1" applyAlignment="1">
      <alignment/>
    </xf>
    <xf numFmtId="0" fontId="12" fillId="36" borderId="13" xfId="0" applyFont="1" applyFill="1" applyBorder="1" applyAlignment="1">
      <alignment/>
    </xf>
    <xf numFmtId="169" fontId="12" fillId="36" borderId="17" xfId="0" applyNumberFormat="1" applyFont="1" applyFill="1" applyBorder="1" applyAlignment="1">
      <alignment/>
    </xf>
    <xf numFmtId="0" fontId="12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7" fillId="0" borderId="0" xfId="0" applyFont="1" applyAlignment="1">
      <alignment horizontal="center"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justify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13" fillId="0" borderId="10" xfId="0" applyFont="1" applyFill="1" applyBorder="1" applyAlignment="1">
      <alignment horizontal="left" vertical="top" wrapText="1"/>
    </xf>
    <xf numFmtId="169" fontId="7" fillId="35" borderId="17" xfId="0" applyNumberFormat="1" applyFont="1" applyFill="1" applyBorder="1" applyAlignment="1">
      <alignment/>
    </xf>
    <xf numFmtId="0" fontId="7" fillId="35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15" fillId="0" borderId="0" xfId="0" applyFont="1" applyAlignment="1">
      <alignment/>
    </xf>
    <xf numFmtId="49" fontId="7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7" fillId="35" borderId="11" xfId="0" applyFont="1" applyFill="1" applyBorder="1" applyAlignment="1">
      <alignment/>
    </xf>
    <xf numFmtId="0" fontId="7" fillId="35" borderId="11" xfId="0" applyFont="1" applyFill="1" applyBorder="1" applyAlignment="1">
      <alignment horizontal="right"/>
    </xf>
    <xf numFmtId="0" fontId="7" fillId="35" borderId="19" xfId="0" applyFont="1" applyFill="1" applyBorder="1" applyAlignment="1">
      <alignment horizontal="right"/>
    </xf>
    <xf numFmtId="0" fontId="7" fillId="35" borderId="30" xfId="0" applyFont="1" applyFill="1" applyBorder="1" applyAlignment="1">
      <alignment horizontal="right"/>
    </xf>
    <xf numFmtId="0" fontId="6" fillId="35" borderId="10" xfId="0" applyFont="1" applyFill="1" applyBorder="1" applyAlignment="1">
      <alignment horizontal="right"/>
    </xf>
    <xf numFmtId="168" fontId="6" fillId="35" borderId="10" xfId="57" applyNumberFormat="1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35" borderId="17" xfId="0" applyFont="1" applyFill="1" applyBorder="1" applyAlignment="1">
      <alignment/>
    </xf>
    <xf numFmtId="0" fontId="7" fillId="0" borderId="12" xfId="0" applyFont="1" applyBorder="1" applyAlignment="1">
      <alignment horizontal="center" wrapText="1"/>
    </xf>
    <xf numFmtId="168" fontId="7" fillId="0" borderId="10" xfId="57" applyNumberFormat="1" applyFont="1" applyBorder="1" applyAlignment="1">
      <alignment/>
    </xf>
    <xf numFmtId="0" fontId="7" fillId="0" borderId="31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168" fontId="7" fillId="35" borderId="10" xfId="57" applyNumberFormat="1" applyFont="1" applyFill="1" applyBorder="1" applyAlignment="1">
      <alignment/>
    </xf>
    <xf numFmtId="0" fontId="10" fillId="35" borderId="10" xfId="0" applyFont="1" applyFill="1" applyBorder="1" applyAlignment="1">
      <alignment wrapText="1"/>
    </xf>
    <xf numFmtId="0" fontId="10" fillId="35" borderId="13" xfId="0" applyFont="1" applyFill="1" applyBorder="1" applyAlignment="1">
      <alignment wrapText="1"/>
    </xf>
    <xf numFmtId="0" fontId="7" fillId="35" borderId="17" xfId="0" applyFont="1" applyFill="1" applyBorder="1" applyAlignment="1">
      <alignment wrapText="1"/>
    </xf>
    <xf numFmtId="0" fontId="7" fillId="35" borderId="12" xfId="0" applyFont="1" applyFill="1" applyBorder="1" applyAlignment="1">
      <alignment horizontal="center" wrapText="1"/>
    </xf>
    <xf numFmtId="0" fontId="6" fillId="35" borderId="0" xfId="0" applyFont="1" applyFill="1" applyAlignment="1">
      <alignment/>
    </xf>
    <xf numFmtId="0" fontId="4" fillId="0" borderId="24" xfId="0" applyFont="1" applyBorder="1" applyAlignment="1">
      <alignment/>
    </xf>
    <xf numFmtId="0" fontId="6" fillId="0" borderId="24" xfId="0" applyFont="1" applyBorder="1" applyAlignment="1">
      <alignment horizontal="center"/>
    </xf>
    <xf numFmtId="169" fontId="12" fillId="36" borderId="24" xfId="0" applyNumberFormat="1" applyFont="1" applyFill="1" applyBorder="1" applyAlignment="1">
      <alignment/>
    </xf>
    <xf numFmtId="0" fontId="9" fillId="0" borderId="24" xfId="0" applyFont="1" applyBorder="1" applyAlignment="1">
      <alignment/>
    </xf>
    <xf numFmtId="169" fontId="7" fillId="35" borderId="24" xfId="0" applyNumberFormat="1" applyFont="1" applyFill="1" applyBorder="1" applyAlignment="1">
      <alignment/>
    </xf>
    <xf numFmtId="169" fontId="12" fillId="37" borderId="24" xfId="0" applyNumberFormat="1" applyFont="1" applyFill="1" applyBorder="1" applyAlignment="1">
      <alignment/>
    </xf>
    <xf numFmtId="0" fontId="7" fillId="35" borderId="32" xfId="0" applyFont="1" applyFill="1" applyBorder="1" applyAlignment="1">
      <alignment horizontal="right"/>
    </xf>
    <xf numFmtId="0" fontId="6" fillId="35" borderId="24" xfId="0" applyFont="1" applyFill="1" applyBorder="1" applyAlignment="1">
      <alignment/>
    </xf>
    <xf numFmtId="0" fontId="7" fillId="35" borderId="24" xfId="0" applyFont="1" applyFill="1" applyBorder="1" applyAlignment="1">
      <alignment/>
    </xf>
    <xf numFmtId="0" fontId="7" fillId="38" borderId="11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right"/>
    </xf>
    <xf numFmtId="0" fontId="7" fillId="38" borderId="13" xfId="0" applyFont="1" applyFill="1" applyBorder="1" applyAlignment="1">
      <alignment horizontal="right"/>
    </xf>
    <xf numFmtId="0" fontId="7" fillId="38" borderId="17" xfId="0" applyFont="1" applyFill="1" applyBorder="1" applyAlignment="1">
      <alignment horizontal="right"/>
    </xf>
    <xf numFmtId="169" fontId="7" fillId="38" borderId="24" xfId="0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169" fontId="7" fillId="0" borderId="17" xfId="0" applyNumberFormat="1" applyFont="1" applyFill="1" applyBorder="1" applyAlignment="1">
      <alignment horizontal="right"/>
    </xf>
    <xf numFmtId="169" fontId="6" fillId="0" borderId="17" xfId="0" applyNumberFormat="1" applyFont="1" applyFill="1" applyBorder="1" applyAlignment="1">
      <alignment horizontal="right"/>
    </xf>
    <xf numFmtId="0" fontId="16" fillId="35" borderId="10" xfId="0" applyFont="1" applyFill="1" applyBorder="1" applyAlignment="1">
      <alignment wrapText="1"/>
    </xf>
    <xf numFmtId="0" fontId="16" fillId="35" borderId="10" xfId="0" applyFont="1" applyFill="1" applyBorder="1" applyAlignment="1">
      <alignment horizontal="center" wrapText="1"/>
    </xf>
    <xf numFmtId="0" fontId="16" fillId="35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right"/>
    </xf>
    <xf numFmtId="0" fontId="16" fillId="35" borderId="13" xfId="0" applyFont="1" applyFill="1" applyBorder="1" applyAlignment="1">
      <alignment horizontal="right"/>
    </xf>
    <xf numFmtId="0" fontId="16" fillId="35" borderId="17" xfId="0" applyFont="1" applyFill="1" applyBorder="1" applyAlignment="1">
      <alignment horizontal="right"/>
    </xf>
    <xf numFmtId="0" fontId="16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right"/>
    </xf>
    <xf numFmtId="0" fontId="16" fillId="0" borderId="17" xfId="0" applyFont="1" applyBorder="1" applyAlignment="1">
      <alignment horizontal="right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/>
    </xf>
    <xf numFmtId="0" fontId="17" fillId="0" borderId="17" xfId="0" applyFont="1" applyBorder="1" applyAlignment="1">
      <alignment horizontal="right"/>
    </xf>
    <xf numFmtId="0" fontId="17" fillId="0" borderId="10" xfId="0" applyFont="1" applyBorder="1" applyAlignment="1">
      <alignment horizontal="right"/>
    </xf>
    <xf numFmtId="168" fontId="17" fillId="0" borderId="10" xfId="57" applyNumberFormat="1" applyFont="1" applyBorder="1" applyAlignment="1">
      <alignment/>
    </xf>
    <xf numFmtId="0" fontId="17" fillId="0" borderId="13" xfId="0" applyFont="1" applyBorder="1" applyAlignment="1">
      <alignment/>
    </xf>
    <xf numFmtId="0" fontId="16" fillId="0" borderId="17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7" xfId="0" applyFont="1" applyBorder="1" applyAlignment="1">
      <alignment/>
    </xf>
    <xf numFmtId="0" fontId="16" fillId="35" borderId="11" xfId="0" applyFont="1" applyFill="1" applyBorder="1" applyAlignment="1">
      <alignment/>
    </xf>
    <xf numFmtId="0" fontId="17" fillId="35" borderId="11" xfId="0" applyFont="1" applyFill="1" applyBorder="1" applyAlignment="1">
      <alignment horizontal="center"/>
    </xf>
    <xf numFmtId="0" fontId="16" fillId="35" borderId="11" xfId="0" applyFont="1" applyFill="1" applyBorder="1" applyAlignment="1">
      <alignment horizontal="center"/>
    </xf>
    <xf numFmtId="0" fontId="16" fillId="35" borderId="11" xfId="0" applyFont="1" applyFill="1" applyBorder="1" applyAlignment="1">
      <alignment horizontal="right"/>
    </xf>
    <xf numFmtId="0" fontId="16" fillId="35" borderId="19" xfId="0" applyFont="1" applyFill="1" applyBorder="1" applyAlignment="1">
      <alignment horizontal="right"/>
    </xf>
    <xf numFmtId="0" fontId="16" fillId="35" borderId="30" xfId="0" applyFont="1" applyFill="1" applyBorder="1" applyAlignment="1">
      <alignment horizontal="right"/>
    </xf>
    <xf numFmtId="0" fontId="17" fillId="0" borderId="11" xfId="0" applyFont="1" applyBorder="1" applyAlignment="1">
      <alignment horizontal="center"/>
    </xf>
    <xf numFmtId="0" fontId="17" fillId="0" borderId="13" xfId="0" applyFont="1" applyBorder="1" applyAlignment="1">
      <alignment horizontal="right"/>
    </xf>
    <xf numFmtId="0" fontId="17" fillId="35" borderId="10" xfId="0" applyFont="1" applyFill="1" applyBorder="1" applyAlignment="1">
      <alignment horizontal="center"/>
    </xf>
    <xf numFmtId="0" fontId="17" fillId="35" borderId="10" xfId="0" applyFont="1" applyFill="1" applyBorder="1" applyAlignment="1">
      <alignment horizontal="right"/>
    </xf>
    <xf numFmtId="168" fontId="17" fillId="35" borderId="10" xfId="57" applyNumberFormat="1" applyFont="1" applyFill="1" applyBorder="1" applyAlignment="1">
      <alignment/>
    </xf>
    <xf numFmtId="0" fontId="17" fillId="35" borderId="13" xfId="0" applyFont="1" applyFill="1" applyBorder="1" applyAlignment="1">
      <alignment/>
    </xf>
    <xf numFmtId="0" fontId="16" fillId="35" borderId="17" xfId="0" applyFont="1" applyFill="1" applyBorder="1" applyAlignment="1">
      <alignment/>
    </xf>
    <xf numFmtId="0" fontId="16" fillId="0" borderId="11" xfId="0" applyFont="1" applyBorder="1" applyAlignment="1">
      <alignment horizontal="center"/>
    </xf>
    <xf numFmtId="0" fontId="17" fillId="35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0" fontId="17" fillId="35" borderId="17" xfId="0" applyFont="1" applyFill="1" applyBorder="1" applyAlignment="1">
      <alignment/>
    </xf>
    <xf numFmtId="0" fontId="16" fillId="0" borderId="17" xfId="0" applyFont="1" applyFill="1" applyBorder="1" applyAlignment="1">
      <alignment/>
    </xf>
    <xf numFmtId="0" fontId="17" fillId="0" borderId="17" xfId="0" applyFont="1" applyFill="1" applyBorder="1" applyAlignment="1">
      <alignment/>
    </xf>
    <xf numFmtId="0" fontId="16" fillId="0" borderId="12" xfId="0" applyFont="1" applyBorder="1" applyAlignment="1">
      <alignment horizontal="center" wrapText="1"/>
    </xf>
    <xf numFmtId="0" fontId="16" fillId="0" borderId="12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7" xfId="0" applyFont="1" applyBorder="1" applyAlignment="1">
      <alignment/>
    </xf>
    <xf numFmtId="0" fontId="17" fillId="0" borderId="12" xfId="0" applyFont="1" applyBorder="1" applyAlignment="1">
      <alignment horizontal="center" wrapText="1"/>
    </xf>
    <xf numFmtId="0" fontId="17" fillId="0" borderId="12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26" xfId="0" applyFont="1" applyBorder="1" applyAlignment="1">
      <alignment/>
    </xf>
    <xf numFmtId="0" fontId="16" fillId="35" borderId="10" xfId="0" applyFont="1" applyFill="1" applyBorder="1" applyAlignment="1">
      <alignment/>
    </xf>
    <xf numFmtId="168" fontId="16" fillId="0" borderId="10" xfId="57" applyNumberFormat="1" applyFont="1" applyBorder="1" applyAlignment="1">
      <alignment/>
    </xf>
    <xf numFmtId="0" fontId="16" fillId="0" borderId="13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6" fillId="35" borderId="13" xfId="0" applyFont="1" applyFill="1" applyBorder="1" applyAlignment="1">
      <alignment/>
    </xf>
    <xf numFmtId="0" fontId="18" fillId="0" borderId="10" xfId="0" applyFont="1" applyBorder="1" applyAlignment="1">
      <alignment wrapText="1"/>
    </xf>
    <xf numFmtId="0" fontId="16" fillId="35" borderId="12" xfId="0" applyFont="1" applyFill="1" applyBorder="1" applyAlignment="1">
      <alignment horizontal="center" wrapText="1"/>
    </xf>
    <xf numFmtId="0" fontId="16" fillId="35" borderId="12" xfId="0" applyFont="1" applyFill="1" applyBorder="1" applyAlignment="1">
      <alignment horizontal="center"/>
    </xf>
    <xf numFmtId="0" fontId="16" fillId="35" borderId="12" xfId="0" applyFont="1" applyFill="1" applyBorder="1" applyAlignment="1">
      <alignment/>
    </xf>
    <xf numFmtId="0" fontId="16" fillId="35" borderId="10" xfId="0" applyFont="1" applyFill="1" applyBorder="1" applyAlignment="1">
      <alignment/>
    </xf>
    <xf numFmtId="0" fontId="16" fillId="35" borderId="13" xfId="0" applyFont="1" applyFill="1" applyBorder="1" applyAlignment="1">
      <alignment/>
    </xf>
    <xf numFmtId="0" fontId="16" fillId="35" borderId="17" xfId="0" applyFont="1" applyFill="1" applyBorder="1" applyAlignment="1">
      <alignment/>
    </xf>
    <xf numFmtId="168" fontId="17" fillId="0" borderId="10" xfId="57" applyNumberFormat="1" applyFont="1" applyBorder="1" applyAlignment="1">
      <alignment/>
    </xf>
    <xf numFmtId="0" fontId="17" fillId="0" borderId="17" xfId="0" applyFont="1" applyFill="1" applyBorder="1" applyAlignment="1">
      <alignment/>
    </xf>
    <xf numFmtId="0" fontId="17" fillId="33" borderId="17" xfId="0" applyFont="1" applyFill="1" applyBorder="1" applyAlignment="1">
      <alignment/>
    </xf>
    <xf numFmtId="0" fontId="17" fillId="0" borderId="10" xfId="0" applyNumberFormat="1" applyFont="1" applyBorder="1" applyAlignment="1">
      <alignment wrapText="1"/>
    </xf>
    <xf numFmtId="0" fontId="17" fillId="35" borderId="10" xfId="0" applyFont="1" applyFill="1" applyBorder="1" applyAlignment="1">
      <alignment horizontal="center" wrapText="1"/>
    </xf>
    <xf numFmtId="168" fontId="17" fillId="0" borderId="13" xfId="57" applyNumberFormat="1" applyFont="1" applyBorder="1" applyAlignment="1">
      <alignment/>
    </xf>
    <xf numFmtId="0" fontId="17" fillId="0" borderId="0" xfId="0" applyFont="1" applyAlignment="1">
      <alignment/>
    </xf>
    <xf numFmtId="0" fontId="16" fillId="0" borderId="11" xfId="0" applyFont="1" applyBorder="1" applyAlignment="1">
      <alignment horizontal="right"/>
    </xf>
    <xf numFmtId="0" fontId="17" fillId="0" borderId="12" xfId="0" applyFont="1" applyBorder="1" applyAlignment="1">
      <alignment horizontal="right"/>
    </xf>
    <xf numFmtId="0" fontId="17" fillId="34" borderId="10" xfId="0" applyFont="1" applyFill="1" applyBorder="1" applyAlignment="1">
      <alignment/>
    </xf>
    <xf numFmtId="0" fontId="17" fillId="34" borderId="10" xfId="0" applyFont="1" applyFill="1" applyBorder="1" applyAlignment="1">
      <alignment horizontal="center"/>
    </xf>
    <xf numFmtId="0" fontId="17" fillId="34" borderId="11" xfId="0" applyFont="1" applyFill="1" applyBorder="1" applyAlignment="1">
      <alignment/>
    </xf>
    <xf numFmtId="168" fontId="17" fillId="34" borderId="13" xfId="57" applyNumberFormat="1" applyFont="1" applyFill="1" applyBorder="1" applyAlignment="1">
      <alignment/>
    </xf>
    <xf numFmtId="0" fontId="17" fillId="34" borderId="10" xfId="0" applyFont="1" applyFill="1" applyBorder="1" applyAlignment="1">
      <alignment wrapText="1"/>
    </xf>
    <xf numFmtId="0" fontId="17" fillId="34" borderId="10" xfId="0" applyFont="1" applyFill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6" fillId="0" borderId="0" xfId="0" applyFont="1" applyAlignment="1">
      <alignment/>
    </xf>
    <xf numFmtId="169" fontId="17" fillId="0" borderId="0" xfId="0" applyNumberFormat="1" applyFont="1" applyAlignment="1">
      <alignment/>
    </xf>
    <xf numFmtId="169" fontId="16" fillId="0" borderId="0" xfId="0" applyNumberFormat="1" applyFont="1" applyFill="1" applyAlignment="1">
      <alignment/>
    </xf>
    <xf numFmtId="0" fontId="17" fillId="0" borderId="16" xfId="0" applyFont="1" applyBorder="1" applyAlignment="1">
      <alignment horizontal="center" wrapText="1"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9" fillId="0" borderId="0" xfId="0" applyFont="1" applyAlignment="1">
      <alignment/>
    </xf>
    <xf numFmtId="0" fontId="16" fillId="35" borderId="33" xfId="0" applyFont="1" applyFill="1" applyBorder="1" applyAlignment="1">
      <alignment wrapText="1"/>
    </xf>
    <xf numFmtId="0" fontId="17" fillId="0" borderId="33" xfId="0" applyFont="1" applyBorder="1" applyAlignment="1">
      <alignment wrapText="1"/>
    </xf>
    <xf numFmtId="0" fontId="17" fillId="0" borderId="0" xfId="0" applyFont="1" applyBorder="1" applyAlignment="1">
      <alignment/>
    </xf>
    <xf numFmtId="0" fontId="16" fillId="0" borderId="12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6" fillId="35" borderId="25" xfId="0" applyFont="1" applyFill="1" applyBorder="1" applyAlignment="1">
      <alignment/>
    </xf>
    <xf numFmtId="0" fontId="7" fillId="35" borderId="31" xfId="0" applyFont="1" applyFill="1" applyBorder="1" applyAlignment="1">
      <alignment/>
    </xf>
    <xf numFmtId="0" fontId="6" fillId="0" borderId="31" xfId="0" applyFont="1" applyBorder="1" applyAlignment="1">
      <alignment horizontal="right"/>
    </xf>
    <xf numFmtId="0" fontId="7" fillId="35" borderId="31" xfId="0" applyFont="1" applyFill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6" fillId="0" borderId="31" xfId="0" applyFont="1" applyBorder="1" applyAlignment="1">
      <alignment/>
    </xf>
    <xf numFmtId="0" fontId="7" fillId="0" borderId="31" xfId="0" applyFont="1" applyBorder="1" applyAlignment="1">
      <alignment horizontal="right"/>
    </xf>
    <xf numFmtId="169" fontId="12" fillId="36" borderId="31" xfId="0" applyNumberFormat="1" applyFont="1" applyFill="1" applyBorder="1" applyAlignment="1">
      <alignment/>
    </xf>
    <xf numFmtId="169" fontId="7" fillId="35" borderId="31" xfId="0" applyNumberFormat="1" applyFont="1" applyFill="1" applyBorder="1" applyAlignment="1">
      <alignment horizontal="right"/>
    </xf>
    <xf numFmtId="169" fontId="6" fillId="0" borderId="31" xfId="0" applyNumberFormat="1" applyFont="1" applyBorder="1" applyAlignment="1">
      <alignment horizontal="right"/>
    </xf>
    <xf numFmtId="169" fontId="7" fillId="0" borderId="31" xfId="0" applyNumberFormat="1" applyFont="1" applyBorder="1" applyAlignment="1">
      <alignment horizontal="right"/>
    </xf>
    <xf numFmtId="169" fontId="7" fillId="35" borderId="31" xfId="0" applyNumberFormat="1" applyFont="1" applyFill="1" applyBorder="1" applyAlignment="1">
      <alignment/>
    </xf>
    <xf numFmtId="169" fontId="6" fillId="0" borderId="22" xfId="0" applyNumberFormat="1" applyFont="1" applyBorder="1" applyAlignment="1">
      <alignment horizontal="right"/>
    </xf>
    <xf numFmtId="169" fontId="12" fillId="37" borderId="31" xfId="0" applyNumberFormat="1" applyFont="1" applyFill="1" applyBorder="1" applyAlignment="1">
      <alignment/>
    </xf>
    <xf numFmtId="0" fontId="7" fillId="38" borderId="31" xfId="0" applyFont="1" applyFill="1" applyBorder="1" applyAlignment="1">
      <alignment horizontal="right"/>
    </xf>
    <xf numFmtId="0" fontId="7" fillId="35" borderId="34" xfId="0" applyFont="1" applyFill="1" applyBorder="1" applyAlignment="1">
      <alignment horizontal="right"/>
    </xf>
    <xf numFmtId="0" fontId="6" fillId="35" borderId="31" xfId="0" applyFont="1" applyFill="1" applyBorder="1" applyAlignment="1">
      <alignment/>
    </xf>
    <xf numFmtId="0" fontId="7" fillId="0" borderId="31" xfId="0" applyFont="1" applyBorder="1" applyAlignment="1">
      <alignment/>
    </xf>
    <xf numFmtId="0" fontId="7" fillId="35" borderId="14" xfId="0" applyFont="1" applyFill="1" applyBorder="1" applyAlignment="1">
      <alignment/>
    </xf>
    <xf numFmtId="0" fontId="7" fillId="0" borderId="22" xfId="0" applyFont="1" applyBorder="1" applyAlignment="1">
      <alignment/>
    </xf>
    <xf numFmtId="0" fontId="7" fillId="35" borderId="31" xfId="0" applyFont="1" applyFill="1" applyBorder="1" applyAlignment="1">
      <alignment/>
    </xf>
    <xf numFmtId="0" fontId="6" fillId="0" borderId="31" xfId="0" applyFont="1" applyBorder="1" applyAlignment="1">
      <alignment/>
    </xf>
    <xf numFmtId="0" fontId="17" fillId="35" borderId="11" xfId="0" applyFont="1" applyFill="1" applyBorder="1" applyAlignment="1">
      <alignment wrapText="1"/>
    </xf>
    <xf numFmtId="0" fontId="16" fillId="35" borderId="19" xfId="0" applyFont="1" applyFill="1" applyBorder="1" applyAlignment="1">
      <alignment/>
    </xf>
    <xf numFmtId="0" fontId="16" fillId="35" borderId="30" xfId="0" applyFont="1" applyFill="1" applyBorder="1" applyAlignment="1">
      <alignment/>
    </xf>
    <xf numFmtId="0" fontId="6" fillId="0" borderId="35" xfId="0" applyFont="1" applyBorder="1" applyAlignment="1">
      <alignment/>
    </xf>
    <xf numFmtId="0" fontId="8" fillId="33" borderId="33" xfId="0" applyFont="1" applyFill="1" applyBorder="1" applyAlignment="1">
      <alignment wrapText="1"/>
    </xf>
    <xf numFmtId="0" fontId="7" fillId="0" borderId="33" xfId="0" applyFont="1" applyBorder="1" applyAlignment="1">
      <alignment wrapText="1"/>
    </xf>
    <xf numFmtId="0" fontId="6" fillId="0" borderId="33" xfId="0" applyFont="1" applyBorder="1" applyAlignment="1">
      <alignment wrapText="1"/>
    </xf>
    <xf numFmtId="0" fontId="7" fillId="35" borderId="33" xfId="0" applyFont="1" applyFill="1" applyBorder="1" applyAlignment="1">
      <alignment wrapText="1"/>
    </xf>
    <xf numFmtId="0" fontId="16" fillId="0" borderId="33" xfId="0" applyFont="1" applyBorder="1" applyAlignment="1">
      <alignment wrapText="1"/>
    </xf>
    <xf numFmtId="0" fontId="12" fillId="36" borderId="33" xfId="0" applyFont="1" applyFill="1" applyBorder="1" applyAlignment="1">
      <alignment wrapText="1"/>
    </xf>
    <xf numFmtId="0" fontId="7" fillId="35" borderId="36" xfId="0" applyFont="1" applyFill="1" applyBorder="1" applyAlignment="1">
      <alignment wrapText="1"/>
    </xf>
    <xf numFmtId="0" fontId="13" fillId="0" borderId="33" xfId="0" applyFont="1" applyFill="1" applyBorder="1" applyAlignment="1">
      <alignment horizontal="left" vertical="top" wrapText="1"/>
    </xf>
    <xf numFmtId="0" fontId="6" fillId="0" borderId="33" xfId="0" applyFont="1" applyFill="1" applyBorder="1" applyAlignment="1">
      <alignment horizontal="left" vertical="top" wrapText="1"/>
    </xf>
    <xf numFmtId="0" fontId="12" fillId="37" borderId="33" xfId="0" applyFont="1" applyFill="1" applyBorder="1" applyAlignment="1">
      <alignment wrapText="1"/>
    </xf>
    <xf numFmtId="0" fontId="6" fillId="0" borderId="37" xfId="0" applyFont="1" applyFill="1" applyBorder="1" applyAlignment="1">
      <alignment wrapText="1"/>
    </xf>
    <xf numFmtId="0" fontId="7" fillId="38" borderId="33" xfId="0" applyFont="1" applyFill="1" applyBorder="1" applyAlignment="1">
      <alignment wrapText="1"/>
    </xf>
    <xf numFmtId="0" fontId="6" fillId="0" borderId="36" xfId="0" applyFont="1" applyBorder="1" applyAlignment="1">
      <alignment wrapText="1"/>
    </xf>
    <xf numFmtId="0" fontId="16" fillId="35" borderId="38" xfId="0" applyFont="1" applyFill="1" applyBorder="1" applyAlignment="1">
      <alignment/>
    </xf>
    <xf numFmtId="0" fontId="16" fillId="0" borderId="36" xfId="0" applyFont="1" applyBorder="1" applyAlignment="1">
      <alignment wrapText="1"/>
    </xf>
    <xf numFmtId="0" fontId="17" fillId="0" borderId="36" xfId="0" applyFont="1" applyBorder="1" applyAlignment="1">
      <alignment wrapText="1"/>
    </xf>
    <xf numFmtId="0" fontId="16" fillId="35" borderId="36" xfId="0" applyFont="1" applyFill="1" applyBorder="1" applyAlignment="1">
      <alignment wrapText="1"/>
    </xf>
    <xf numFmtId="0" fontId="16" fillId="35" borderId="39" xfId="0" applyFont="1" applyFill="1" applyBorder="1" applyAlignment="1">
      <alignment/>
    </xf>
    <xf numFmtId="0" fontId="17" fillId="0" borderId="39" xfId="0" applyFont="1" applyBorder="1" applyAlignment="1">
      <alignment/>
    </xf>
    <xf numFmtId="0" fontId="16" fillId="35" borderId="40" xfId="0" applyFont="1" applyFill="1" applyBorder="1" applyAlignment="1">
      <alignment/>
    </xf>
    <xf numFmtId="0" fontId="17" fillId="35" borderId="41" xfId="0" applyFont="1" applyFill="1" applyBorder="1" applyAlignment="1">
      <alignment/>
    </xf>
    <xf numFmtId="0" fontId="16" fillId="35" borderId="33" xfId="0" applyFont="1" applyFill="1" applyBorder="1" applyAlignment="1">
      <alignment/>
    </xf>
    <xf numFmtId="0" fontId="17" fillId="35" borderId="33" xfId="0" applyFont="1" applyFill="1" applyBorder="1" applyAlignment="1">
      <alignment wrapText="1"/>
    </xf>
    <xf numFmtId="0" fontId="17" fillId="0" borderId="42" xfId="0" applyFont="1" applyBorder="1" applyAlignment="1">
      <alignment wrapText="1"/>
    </xf>
    <xf numFmtId="0" fontId="17" fillId="0" borderId="43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7" fillId="0" borderId="44" xfId="0" applyFont="1" applyBorder="1" applyAlignment="1">
      <alignment/>
    </xf>
    <xf numFmtId="0" fontId="17" fillId="0" borderId="44" xfId="0" applyFont="1" applyBorder="1" applyAlignment="1">
      <alignment horizontal="right"/>
    </xf>
    <xf numFmtId="168" fontId="17" fillId="0" borderId="44" xfId="57" applyNumberFormat="1" applyFont="1" applyBorder="1" applyAlignment="1">
      <alignment/>
    </xf>
    <xf numFmtId="0" fontId="17" fillId="0" borderId="45" xfId="0" applyFont="1" applyBorder="1" applyAlignment="1">
      <alignment/>
    </xf>
    <xf numFmtId="0" fontId="17" fillId="0" borderId="18" xfId="0" applyFont="1" applyBorder="1" applyAlignment="1">
      <alignment/>
    </xf>
    <xf numFmtId="49" fontId="20" fillId="0" borderId="17" xfId="0" applyNumberFormat="1" applyFont="1" applyFill="1" applyBorder="1" applyAlignment="1">
      <alignment horizontal="left" vertical="center" wrapText="1"/>
    </xf>
    <xf numFmtId="0" fontId="7" fillId="35" borderId="22" xfId="0" applyFont="1" applyFill="1" applyBorder="1" applyAlignment="1">
      <alignment/>
    </xf>
    <xf numFmtId="0" fontId="17" fillId="0" borderId="21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/>
    </xf>
    <xf numFmtId="0" fontId="6" fillId="33" borderId="22" xfId="0" applyFont="1" applyFill="1" applyBorder="1" applyAlignment="1">
      <alignment/>
    </xf>
    <xf numFmtId="0" fontId="17" fillId="0" borderId="22" xfId="0" applyFont="1" applyBorder="1" applyAlignment="1">
      <alignment/>
    </xf>
    <xf numFmtId="0" fontId="7" fillId="35" borderId="22" xfId="0" applyFont="1" applyFill="1" applyBorder="1" applyAlignment="1">
      <alignment horizontal="right"/>
    </xf>
    <xf numFmtId="0" fontId="12" fillId="36" borderId="22" xfId="0" applyFont="1" applyFill="1" applyBorder="1" applyAlignment="1">
      <alignment/>
    </xf>
    <xf numFmtId="169" fontId="7" fillId="35" borderId="22" xfId="0" applyNumberFormat="1" applyFont="1" applyFill="1" applyBorder="1" applyAlignment="1">
      <alignment horizontal="right"/>
    </xf>
    <xf numFmtId="169" fontId="7" fillId="0" borderId="22" xfId="0" applyNumberFormat="1" applyFont="1" applyBorder="1" applyAlignment="1">
      <alignment horizontal="right"/>
    </xf>
    <xf numFmtId="0" fontId="7" fillId="35" borderId="22" xfId="0" applyFont="1" applyFill="1" applyBorder="1" applyAlignment="1">
      <alignment/>
    </xf>
    <xf numFmtId="0" fontId="7" fillId="0" borderId="22" xfId="0" applyFont="1" applyBorder="1" applyAlignment="1">
      <alignment/>
    </xf>
    <xf numFmtId="169" fontId="12" fillId="37" borderId="22" xfId="0" applyNumberFormat="1" applyFont="1" applyFill="1" applyBorder="1" applyAlignment="1">
      <alignment/>
    </xf>
    <xf numFmtId="0" fontId="7" fillId="38" borderId="22" xfId="0" applyFont="1" applyFill="1" applyBorder="1" applyAlignment="1">
      <alignment horizontal="right"/>
    </xf>
    <xf numFmtId="0" fontId="6" fillId="0" borderId="46" xfId="0" applyFont="1" applyBorder="1" applyAlignment="1">
      <alignment/>
    </xf>
    <xf numFmtId="0" fontId="16" fillId="35" borderId="47" xfId="0" applyFont="1" applyFill="1" applyBorder="1" applyAlignment="1">
      <alignment horizontal="right"/>
    </xf>
    <xf numFmtId="0" fontId="16" fillId="35" borderId="22" xfId="0" applyFont="1" applyFill="1" applyBorder="1" applyAlignment="1">
      <alignment horizontal="right"/>
    </xf>
    <xf numFmtId="0" fontId="17" fillId="0" borderId="22" xfId="0" applyFont="1" applyBorder="1" applyAlignment="1">
      <alignment horizontal="right"/>
    </xf>
    <xf numFmtId="0" fontId="17" fillId="35" borderId="22" xfId="0" applyFont="1" applyFill="1" applyBorder="1" applyAlignment="1">
      <alignment/>
    </xf>
    <xf numFmtId="0" fontId="16" fillId="0" borderId="22" xfId="0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46" xfId="0" applyFont="1" applyBorder="1" applyAlignment="1">
      <alignment/>
    </xf>
    <xf numFmtId="0" fontId="16" fillId="0" borderId="22" xfId="0" applyFont="1" applyBorder="1" applyAlignment="1">
      <alignment/>
    </xf>
    <xf numFmtId="0" fontId="16" fillId="35" borderId="22" xfId="0" applyFont="1" applyFill="1" applyBorder="1" applyAlignment="1">
      <alignment/>
    </xf>
    <xf numFmtId="0" fontId="16" fillId="35" borderId="22" xfId="0" applyFont="1" applyFill="1" applyBorder="1" applyAlignment="1">
      <alignment/>
    </xf>
    <xf numFmtId="0" fontId="17" fillId="0" borderId="48" xfId="0" applyFont="1" applyBorder="1" applyAlignment="1">
      <alignment/>
    </xf>
    <xf numFmtId="0" fontId="16" fillId="35" borderId="47" xfId="0" applyFont="1" applyFill="1" applyBorder="1" applyAlignment="1">
      <alignment/>
    </xf>
    <xf numFmtId="0" fontId="17" fillId="0" borderId="49" xfId="0" applyFont="1" applyBorder="1" applyAlignment="1">
      <alignment/>
    </xf>
    <xf numFmtId="0" fontId="17" fillId="0" borderId="17" xfId="0" applyFont="1" applyBorder="1" applyAlignment="1">
      <alignment horizontal="center"/>
    </xf>
    <xf numFmtId="169" fontId="16" fillId="0" borderId="0" xfId="0" applyNumberFormat="1" applyFont="1" applyAlignment="1">
      <alignment/>
    </xf>
    <xf numFmtId="0" fontId="16" fillId="35" borderId="50" xfId="0" applyFont="1" applyFill="1" applyBorder="1" applyAlignment="1">
      <alignment/>
    </xf>
    <xf numFmtId="0" fontId="17" fillId="0" borderId="50" xfId="0" applyFont="1" applyBorder="1" applyAlignment="1">
      <alignment/>
    </xf>
    <xf numFmtId="0" fontId="17" fillId="35" borderId="36" xfId="0" applyFont="1" applyFill="1" applyBorder="1" applyAlignment="1">
      <alignment wrapText="1"/>
    </xf>
    <xf numFmtId="0" fontId="17" fillId="35" borderId="12" xfId="0" applyFont="1" applyFill="1" applyBorder="1" applyAlignment="1">
      <alignment horizontal="center" wrapText="1"/>
    </xf>
    <xf numFmtId="0" fontId="17" fillId="35" borderId="12" xfId="0" applyFont="1" applyFill="1" applyBorder="1" applyAlignment="1">
      <alignment horizontal="center"/>
    </xf>
    <xf numFmtId="0" fontId="17" fillId="35" borderId="12" xfId="0" applyFont="1" applyFill="1" applyBorder="1" applyAlignment="1">
      <alignment/>
    </xf>
    <xf numFmtId="0" fontId="17" fillId="35" borderId="25" xfId="0" applyFont="1" applyFill="1" applyBorder="1" applyAlignment="1">
      <alignment/>
    </xf>
    <xf numFmtId="0" fontId="17" fillId="35" borderId="14" xfId="0" applyFont="1" applyFill="1" applyBorder="1" applyAlignment="1">
      <alignment/>
    </xf>
    <xf numFmtId="0" fontId="17" fillId="35" borderId="39" xfId="0" applyFont="1" applyFill="1" applyBorder="1" applyAlignment="1">
      <alignment/>
    </xf>
    <xf numFmtId="0" fontId="21" fillId="35" borderId="10" xfId="0" applyFont="1" applyFill="1" applyBorder="1" applyAlignment="1">
      <alignment wrapText="1"/>
    </xf>
    <xf numFmtId="0" fontId="17" fillId="0" borderId="21" xfId="0" applyFont="1" applyBorder="1" applyAlignment="1">
      <alignment horizontal="center"/>
    </xf>
    <xf numFmtId="0" fontId="17" fillId="35" borderId="10" xfId="0" applyFont="1" applyFill="1" applyBorder="1" applyAlignment="1">
      <alignment wrapText="1"/>
    </xf>
    <xf numFmtId="0" fontId="17" fillId="35" borderId="10" xfId="0" applyFont="1" applyFill="1" applyBorder="1" applyAlignment="1">
      <alignment/>
    </xf>
    <xf numFmtId="0" fontId="17" fillId="35" borderId="13" xfId="0" applyFont="1" applyFill="1" applyBorder="1" applyAlignment="1">
      <alignment/>
    </xf>
    <xf numFmtId="0" fontId="17" fillId="35" borderId="22" xfId="0" applyFont="1" applyFill="1" applyBorder="1" applyAlignment="1">
      <alignment/>
    </xf>
    <xf numFmtId="0" fontId="17" fillId="35" borderId="17" xfId="0" applyFont="1" applyFill="1" applyBorder="1" applyAlignment="1">
      <alignment/>
    </xf>
    <xf numFmtId="0" fontId="16" fillId="35" borderId="31" xfId="0" applyFont="1" applyFill="1" applyBorder="1" applyAlignment="1">
      <alignment/>
    </xf>
    <xf numFmtId="0" fontId="6" fillId="0" borderId="5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52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 wrapText="1"/>
    </xf>
    <xf numFmtId="0" fontId="17" fillId="0" borderId="0" xfId="0" applyFont="1" applyBorder="1" applyAlignment="1">
      <alignment horizontal="right" vertical="top" wrapText="1"/>
    </xf>
    <xf numFmtId="0" fontId="17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6" fillId="0" borderId="54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8"/>
  <sheetViews>
    <sheetView tabSelected="1" view="pageBreakPreview" zoomScale="80" zoomScaleNormal="80" zoomScaleSheetLayoutView="80" zoomScalePageLayoutView="0" workbookViewId="0" topLeftCell="A1">
      <pane xSplit="1" ySplit="13" topLeftCell="B294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3" sqref="B3:L3"/>
    </sheetView>
  </sheetViews>
  <sheetFormatPr defaultColWidth="9.00390625" defaultRowHeight="12.75"/>
  <cols>
    <col min="1" max="1" width="37.125" style="1" customWidth="1"/>
    <col min="2" max="2" width="7.25390625" style="2" customWidth="1"/>
    <col min="3" max="3" width="6.625" style="1" customWidth="1"/>
    <col min="4" max="4" width="6.25390625" style="1" customWidth="1"/>
    <col min="5" max="5" width="15.75390625" style="1" customWidth="1"/>
    <col min="6" max="6" width="6.375" style="1" customWidth="1"/>
    <col min="7" max="7" width="0.12890625" style="1" customWidth="1"/>
    <col min="8" max="8" width="14.125" style="1" hidden="1" customWidth="1"/>
    <col min="9" max="9" width="5.875" style="1" hidden="1" customWidth="1"/>
    <col min="10" max="10" width="12.25390625" style="1" hidden="1" customWidth="1"/>
    <col min="11" max="11" width="13.75390625" style="1" customWidth="1"/>
    <col min="12" max="12" width="16.25390625" style="1" customWidth="1"/>
    <col min="13" max="13" width="14.75390625" style="1" hidden="1" customWidth="1"/>
    <col min="14" max="14" width="0.12890625" style="1" hidden="1" customWidth="1"/>
    <col min="15" max="15" width="9.125" style="1" customWidth="1"/>
    <col min="16" max="16" width="11.375" style="1" bestFit="1" customWidth="1"/>
    <col min="17" max="18" width="9.25390625" style="1" bestFit="1" customWidth="1"/>
    <col min="19" max="19" width="10.75390625" style="1" bestFit="1" customWidth="1"/>
    <col min="20" max="16384" width="9.125" style="1" customWidth="1"/>
  </cols>
  <sheetData>
    <row r="1" ht="20.25">
      <c r="E1" s="190"/>
    </row>
    <row r="2" spans="1:17" ht="18.75">
      <c r="A2" s="180"/>
      <c r="B2" s="180"/>
      <c r="C2" s="316"/>
      <c r="D2" s="316"/>
      <c r="E2" s="317" t="s">
        <v>462</v>
      </c>
      <c r="F2" s="316"/>
      <c r="G2" s="316"/>
      <c r="H2" s="316"/>
      <c r="I2" s="316"/>
      <c r="J2" s="316"/>
      <c r="K2" s="316"/>
      <c r="L2" s="316"/>
      <c r="M2" s="318"/>
      <c r="N2" s="318"/>
      <c r="O2" s="318"/>
      <c r="P2" s="318"/>
      <c r="Q2" s="318"/>
    </row>
    <row r="3" spans="1:17" ht="87.75" customHeight="1">
      <c r="A3" s="180"/>
      <c r="B3" s="439" t="s">
        <v>482</v>
      </c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318"/>
      <c r="N3" s="318"/>
      <c r="O3" s="318"/>
      <c r="P3" s="318"/>
      <c r="Q3" s="318"/>
    </row>
    <row r="4" spans="1:17" ht="21.75" customHeight="1" hidden="1">
      <c r="A4" s="182"/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18"/>
      <c r="N4" s="318"/>
      <c r="O4" s="318"/>
      <c r="P4" s="318"/>
      <c r="Q4" s="318"/>
    </row>
    <row r="5" spans="1:12" ht="17.25" customHeight="1" hidden="1">
      <c r="A5" s="182"/>
      <c r="B5" s="183"/>
      <c r="C5" s="180"/>
      <c r="D5" s="180"/>
      <c r="E5" s="183"/>
      <c r="F5" s="180"/>
      <c r="G5" s="180"/>
      <c r="H5" s="180"/>
      <c r="I5" s="180"/>
      <c r="J5" s="180"/>
      <c r="K5" s="180"/>
      <c r="L5" s="180"/>
    </row>
    <row r="6" spans="1:14" ht="30" customHeight="1">
      <c r="A6" s="441" t="s">
        <v>481</v>
      </c>
      <c r="B6" s="441"/>
      <c r="C6" s="441"/>
      <c r="D6" s="441"/>
      <c r="E6" s="441"/>
      <c r="F6" s="441"/>
      <c r="G6" s="441"/>
      <c r="H6" s="441"/>
      <c r="I6" s="437"/>
      <c r="J6" s="437"/>
      <c r="K6" s="437"/>
      <c r="L6" s="437"/>
      <c r="M6" s="437"/>
      <c r="N6" s="437"/>
    </row>
    <row r="7" spans="1:14" ht="15" customHeight="1">
      <c r="A7" s="436" t="s">
        <v>331</v>
      </c>
      <c r="B7" s="436"/>
      <c r="C7" s="436"/>
      <c r="D7" s="436"/>
      <c r="E7" s="436"/>
      <c r="F7" s="436"/>
      <c r="G7" s="436"/>
      <c r="H7" s="436"/>
      <c r="I7" s="437"/>
      <c r="J7" s="437"/>
      <c r="K7" s="437"/>
      <c r="L7" s="437"/>
      <c r="M7" s="437"/>
      <c r="N7" s="437"/>
    </row>
    <row r="8" spans="1:14" ht="15" customHeight="1">
      <c r="A8" s="436" t="s">
        <v>449</v>
      </c>
      <c r="B8" s="436"/>
      <c r="C8" s="436"/>
      <c r="D8" s="436"/>
      <c r="E8" s="436"/>
      <c r="F8" s="436"/>
      <c r="G8" s="436"/>
      <c r="H8" s="436"/>
      <c r="I8" s="437"/>
      <c r="J8" s="437"/>
      <c r="K8" s="437"/>
      <c r="L8" s="437"/>
      <c r="M8" s="437"/>
      <c r="N8" s="437"/>
    </row>
    <row r="9" spans="1:14" ht="34.5" customHeight="1">
      <c r="A9" s="438" t="s">
        <v>330</v>
      </c>
      <c r="B9" s="438"/>
      <c r="C9" s="438"/>
      <c r="D9" s="438"/>
      <c r="E9" s="438"/>
      <c r="F9" s="438"/>
      <c r="G9" s="437"/>
      <c r="H9" s="437"/>
      <c r="I9" s="437"/>
      <c r="J9" s="437"/>
      <c r="K9" s="437"/>
      <c r="L9" s="437"/>
      <c r="M9" s="437"/>
      <c r="N9" s="437"/>
    </row>
    <row r="10" spans="1:12" ht="3" customHeight="1" hidden="1">
      <c r="A10" s="3"/>
      <c r="B10" s="3"/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1:14" ht="13.5" customHeight="1" thickBot="1">
      <c r="A11" s="38"/>
      <c r="B11" s="3"/>
      <c r="C11" s="38"/>
      <c r="D11" s="38"/>
      <c r="E11" s="38"/>
      <c r="F11" s="38"/>
      <c r="G11" s="38"/>
      <c r="H11" s="38" t="s">
        <v>154</v>
      </c>
      <c r="I11" s="38"/>
      <c r="J11" s="38"/>
      <c r="K11" s="38"/>
      <c r="L11" s="116"/>
      <c r="M11" s="38" t="s">
        <v>177</v>
      </c>
      <c r="N11" s="116"/>
    </row>
    <row r="12" spans="1:22" ht="32.25" customHeight="1">
      <c r="A12" s="444" t="s">
        <v>0</v>
      </c>
      <c r="B12" s="429" t="s">
        <v>143</v>
      </c>
      <c r="C12" s="429" t="s">
        <v>1</v>
      </c>
      <c r="D12" s="429" t="s">
        <v>2</v>
      </c>
      <c r="E12" s="429" t="s">
        <v>3</v>
      </c>
      <c r="F12" s="434" t="s">
        <v>4</v>
      </c>
      <c r="G12" s="433" t="s">
        <v>181</v>
      </c>
      <c r="H12" s="433"/>
      <c r="I12" s="431" t="s">
        <v>106</v>
      </c>
      <c r="J12" s="349"/>
      <c r="K12" s="409" t="s">
        <v>465</v>
      </c>
      <c r="L12" s="315" t="s">
        <v>464</v>
      </c>
      <c r="M12" s="117" t="s">
        <v>193</v>
      </c>
      <c r="N12" s="442" t="s">
        <v>435</v>
      </c>
      <c r="U12" s="185"/>
      <c r="V12" s="185"/>
    </row>
    <row r="13" spans="1:14" ht="19.5" customHeight="1">
      <c r="A13" s="445"/>
      <c r="B13" s="430"/>
      <c r="C13" s="430"/>
      <c r="D13" s="430"/>
      <c r="E13" s="430"/>
      <c r="F13" s="435"/>
      <c r="G13" s="49" t="s">
        <v>178</v>
      </c>
      <c r="H13" s="49" t="s">
        <v>165</v>
      </c>
      <c r="I13" s="432"/>
      <c r="J13" s="72" t="s">
        <v>167</v>
      </c>
      <c r="K13" s="387" t="s">
        <v>470</v>
      </c>
      <c r="L13" s="410" t="s">
        <v>470</v>
      </c>
      <c r="M13" s="117" t="s">
        <v>178</v>
      </c>
      <c r="N13" s="443"/>
    </row>
    <row r="14" spans="1:14" ht="45" customHeight="1" hidden="1">
      <c r="A14" s="350" t="s">
        <v>145</v>
      </c>
      <c r="B14" s="31" t="s">
        <v>169</v>
      </c>
      <c r="C14" s="8"/>
      <c r="D14" s="8"/>
      <c r="E14" s="8"/>
      <c r="F14" s="8"/>
      <c r="G14" s="61">
        <f>SUM(G15,G18)</f>
        <v>0</v>
      </c>
      <c r="H14" s="61">
        <f>SUM(H15,H18)</f>
        <v>47721</v>
      </c>
      <c r="I14" s="61" t="e">
        <f>SUM(I15,I18)</f>
        <v>#DIV/0!</v>
      </c>
      <c r="J14" s="78">
        <f>SUM(J15,J18)</f>
        <v>47721</v>
      </c>
      <c r="K14" s="386"/>
      <c r="L14" s="96">
        <f>SUM(L15,L18)</f>
        <v>0</v>
      </c>
      <c r="M14" s="117"/>
      <c r="N14" s="213"/>
    </row>
    <row r="15" spans="1:14" ht="37.5" hidden="1">
      <c r="A15" s="351" t="s">
        <v>77</v>
      </c>
      <c r="B15" s="32" t="s">
        <v>169</v>
      </c>
      <c r="C15" s="12" t="s">
        <v>75</v>
      </c>
      <c r="D15" s="12" t="s">
        <v>72</v>
      </c>
      <c r="E15" s="12"/>
      <c r="F15" s="12"/>
      <c r="G15" s="13">
        <f>G16</f>
        <v>0</v>
      </c>
      <c r="H15" s="13">
        <f>H16</f>
        <v>400</v>
      </c>
      <c r="I15" s="62" t="e">
        <f aca="true" t="shared" si="0" ref="I15:I33">H15/G15</f>
        <v>#DIV/0!</v>
      </c>
      <c r="J15" s="72">
        <f aca="true" t="shared" si="1" ref="J15:J42">H15-G15</f>
        <v>400</v>
      </c>
      <c r="K15" s="385"/>
      <c r="L15" s="57"/>
      <c r="M15" s="117"/>
      <c r="N15" s="213"/>
    </row>
    <row r="16" spans="1:14" ht="56.25" hidden="1">
      <c r="A16" s="352" t="s">
        <v>79</v>
      </c>
      <c r="B16" s="32" t="s">
        <v>169</v>
      </c>
      <c r="C16" s="4" t="s">
        <v>75</v>
      </c>
      <c r="D16" s="4" t="s">
        <v>72</v>
      </c>
      <c r="E16" s="4" t="s">
        <v>162</v>
      </c>
      <c r="F16" s="4"/>
      <c r="G16" s="15"/>
      <c r="H16" s="13">
        <f>H17</f>
        <v>400</v>
      </c>
      <c r="I16" s="62" t="e">
        <f t="shared" si="0"/>
        <v>#DIV/0!</v>
      </c>
      <c r="J16" s="72">
        <f t="shared" si="1"/>
        <v>400</v>
      </c>
      <c r="K16" s="385"/>
      <c r="L16" s="57"/>
      <c r="M16" s="117"/>
      <c r="N16" s="213"/>
    </row>
    <row r="17" spans="1:14" ht="1.5" customHeight="1" hidden="1">
      <c r="A17" s="352" t="s">
        <v>20</v>
      </c>
      <c r="B17" s="32" t="s">
        <v>169</v>
      </c>
      <c r="C17" s="4" t="s">
        <v>75</v>
      </c>
      <c r="D17" s="4" t="s">
        <v>72</v>
      </c>
      <c r="E17" s="4" t="s">
        <v>156</v>
      </c>
      <c r="F17" s="4">
        <v>500</v>
      </c>
      <c r="G17" s="49"/>
      <c r="H17" s="13">
        <v>400</v>
      </c>
      <c r="I17" s="62" t="e">
        <f t="shared" si="0"/>
        <v>#DIV/0!</v>
      </c>
      <c r="J17" s="72">
        <f t="shared" si="1"/>
        <v>400</v>
      </c>
      <c r="K17" s="385"/>
      <c r="L17" s="57"/>
      <c r="M17" s="117"/>
      <c r="N17" s="213"/>
    </row>
    <row r="18" spans="1:14" ht="18.75" hidden="1">
      <c r="A18" s="351" t="s">
        <v>168</v>
      </c>
      <c r="B18" s="32" t="s">
        <v>169</v>
      </c>
      <c r="C18" s="12" t="s">
        <v>71</v>
      </c>
      <c r="D18" s="12"/>
      <c r="E18" s="12"/>
      <c r="F18" s="12"/>
      <c r="G18" s="13">
        <f>G19+G23+G31+G35+G38</f>
        <v>0</v>
      </c>
      <c r="H18" s="13">
        <f>H19+H23+H31+H35+H38</f>
        <v>47321</v>
      </c>
      <c r="I18" s="62" t="e">
        <f t="shared" si="0"/>
        <v>#DIV/0!</v>
      </c>
      <c r="J18" s="72">
        <f t="shared" si="1"/>
        <v>47321</v>
      </c>
      <c r="K18" s="385"/>
      <c r="L18" s="57"/>
      <c r="M18" s="117"/>
      <c r="N18" s="213"/>
    </row>
    <row r="19" spans="1:19" ht="112.5" hidden="1">
      <c r="A19" s="352" t="s">
        <v>36</v>
      </c>
      <c r="B19" s="32" t="s">
        <v>144</v>
      </c>
      <c r="C19" s="4" t="s">
        <v>71</v>
      </c>
      <c r="D19" s="4" t="s">
        <v>66</v>
      </c>
      <c r="E19" s="4"/>
      <c r="F19" s="4"/>
      <c r="G19" s="15">
        <f>SUM(G20)</f>
        <v>0</v>
      </c>
      <c r="H19" s="13">
        <f>SUM(H20)</f>
        <v>39418.9</v>
      </c>
      <c r="I19" s="62" t="e">
        <f t="shared" si="0"/>
        <v>#DIV/0!</v>
      </c>
      <c r="J19" s="72">
        <f t="shared" si="1"/>
        <v>39418.9</v>
      </c>
      <c r="K19" s="385"/>
      <c r="L19" s="97" t="s">
        <v>11</v>
      </c>
      <c r="M19" s="118"/>
      <c r="N19" s="214" t="s">
        <v>75</v>
      </c>
      <c r="O19" s="90" t="s">
        <v>19</v>
      </c>
      <c r="P19" s="4">
        <v>500</v>
      </c>
      <c r="Q19" s="6">
        <v>659.3</v>
      </c>
      <c r="R19" s="15">
        <v>659.3</v>
      </c>
      <c r="S19" s="9">
        <f>R19/Q19</f>
        <v>1</v>
      </c>
    </row>
    <row r="20" spans="1:14" ht="56.25" hidden="1">
      <c r="A20" s="352" t="s">
        <v>37</v>
      </c>
      <c r="B20" s="32" t="s">
        <v>169</v>
      </c>
      <c r="C20" s="4" t="s">
        <v>71</v>
      </c>
      <c r="D20" s="4" t="s">
        <v>66</v>
      </c>
      <c r="E20" s="4" t="s">
        <v>38</v>
      </c>
      <c r="F20" s="4"/>
      <c r="G20" s="15"/>
      <c r="H20" s="15">
        <f>H21</f>
        <v>39418.9</v>
      </c>
      <c r="I20" s="62" t="e">
        <f t="shared" si="0"/>
        <v>#DIV/0!</v>
      </c>
      <c r="J20" s="72">
        <f t="shared" si="1"/>
        <v>39418.9</v>
      </c>
      <c r="K20" s="385"/>
      <c r="L20" s="57"/>
      <c r="M20" s="117"/>
      <c r="N20" s="213"/>
    </row>
    <row r="21" spans="1:14" ht="1.5" customHeight="1" hidden="1">
      <c r="A21" s="352" t="s">
        <v>26</v>
      </c>
      <c r="B21" s="32" t="s">
        <v>169</v>
      </c>
      <c r="C21" s="4" t="s">
        <v>71</v>
      </c>
      <c r="D21" s="4" t="s">
        <v>66</v>
      </c>
      <c r="E21" s="4" t="s">
        <v>39</v>
      </c>
      <c r="F21" s="4"/>
      <c r="G21" s="15"/>
      <c r="H21" s="15">
        <f>H22</f>
        <v>39418.9</v>
      </c>
      <c r="I21" s="62" t="e">
        <f t="shared" si="0"/>
        <v>#DIV/0!</v>
      </c>
      <c r="J21" s="72">
        <f t="shared" si="1"/>
        <v>39418.9</v>
      </c>
      <c r="K21" s="385"/>
      <c r="L21" s="57"/>
      <c r="M21" s="117"/>
      <c r="N21" s="213"/>
    </row>
    <row r="22" spans="1:14" ht="37.5" hidden="1">
      <c r="A22" s="352" t="s">
        <v>20</v>
      </c>
      <c r="B22" s="32" t="s">
        <v>169</v>
      </c>
      <c r="C22" s="4" t="s">
        <v>71</v>
      </c>
      <c r="D22" s="4" t="s">
        <v>66</v>
      </c>
      <c r="E22" s="4" t="s">
        <v>39</v>
      </c>
      <c r="F22" s="4" t="s">
        <v>78</v>
      </c>
      <c r="G22" s="49"/>
      <c r="H22" s="49">
        <v>39418.9</v>
      </c>
      <c r="I22" s="62" t="e">
        <f t="shared" si="0"/>
        <v>#DIV/0!</v>
      </c>
      <c r="J22" s="72">
        <f t="shared" si="1"/>
        <v>39418.9</v>
      </c>
      <c r="K22" s="385"/>
      <c r="L22" s="57"/>
      <c r="M22" s="117"/>
      <c r="N22" s="213"/>
    </row>
    <row r="23" spans="1:14" ht="18.75" hidden="1">
      <c r="A23" s="351" t="s">
        <v>40</v>
      </c>
      <c r="B23" s="32" t="s">
        <v>169</v>
      </c>
      <c r="C23" s="12" t="s">
        <v>71</v>
      </c>
      <c r="D23" s="12" t="s">
        <v>69</v>
      </c>
      <c r="E23" s="12"/>
      <c r="F23" s="12"/>
      <c r="G23" s="63">
        <f>SUM(G24,G27,G29,G30)</f>
        <v>0</v>
      </c>
      <c r="H23" s="63">
        <f>SUM(H24,H27,H29,H30)</f>
        <v>5897.1</v>
      </c>
      <c r="I23" s="62" t="e">
        <f t="shared" si="0"/>
        <v>#DIV/0!</v>
      </c>
      <c r="J23" s="72">
        <f t="shared" si="1"/>
        <v>5897.1</v>
      </c>
      <c r="K23" s="385"/>
      <c r="L23" s="57"/>
      <c r="M23" s="117"/>
      <c r="N23" s="213"/>
    </row>
    <row r="24" spans="1:14" ht="30.75" customHeight="1" hidden="1">
      <c r="A24" s="352" t="s">
        <v>41</v>
      </c>
      <c r="B24" s="32" t="s">
        <v>169</v>
      </c>
      <c r="C24" s="4" t="s">
        <v>71</v>
      </c>
      <c r="D24" s="4" t="s">
        <v>69</v>
      </c>
      <c r="E24" s="4" t="s">
        <v>42</v>
      </c>
      <c r="F24" s="4"/>
      <c r="G24" s="49"/>
      <c r="H24" s="15">
        <f>H25</f>
        <v>134.5</v>
      </c>
      <c r="I24" s="62" t="e">
        <f t="shared" si="0"/>
        <v>#DIV/0!</v>
      </c>
      <c r="J24" s="72">
        <f t="shared" si="1"/>
        <v>134.5</v>
      </c>
      <c r="K24" s="385"/>
      <c r="L24" s="57"/>
      <c r="M24" s="117"/>
      <c r="N24" s="213"/>
    </row>
    <row r="25" spans="1:14" ht="1.5" customHeight="1" hidden="1">
      <c r="A25" s="352" t="s">
        <v>26</v>
      </c>
      <c r="B25" s="32" t="s">
        <v>169</v>
      </c>
      <c r="C25" s="4" t="s">
        <v>99</v>
      </c>
      <c r="D25" s="4" t="s">
        <v>69</v>
      </c>
      <c r="E25" s="4" t="s">
        <v>42</v>
      </c>
      <c r="F25" s="4"/>
      <c r="G25" s="49"/>
      <c r="H25" s="15">
        <f>H26</f>
        <v>134.5</v>
      </c>
      <c r="I25" s="62" t="e">
        <f t="shared" si="0"/>
        <v>#DIV/0!</v>
      </c>
      <c r="J25" s="72">
        <f t="shared" si="1"/>
        <v>134.5</v>
      </c>
      <c r="K25" s="385"/>
      <c r="L25" s="57"/>
      <c r="M25" s="117"/>
      <c r="N25" s="213"/>
    </row>
    <row r="26" spans="1:14" ht="37.5" hidden="1">
      <c r="A26" s="352" t="s">
        <v>20</v>
      </c>
      <c r="B26" s="32" t="s">
        <v>169</v>
      </c>
      <c r="C26" s="4" t="s">
        <v>71</v>
      </c>
      <c r="D26" s="4" t="s">
        <v>69</v>
      </c>
      <c r="E26" s="4" t="s">
        <v>43</v>
      </c>
      <c r="F26" s="4" t="s">
        <v>78</v>
      </c>
      <c r="G26" s="49"/>
      <c r="H26" s="49">
        <v>134.5</v>
      </c>
      <c r="I26" s="62" t="e">
        <f t="shared" si="0"/>
        <v>#DIV/0!</v>
      </c>
      <c r="J26" s="72">
        <f t="shared" si="1"/>
        <v>134.5</v>
      </c>
      <c r="K26" s="385"/>
      <c r="L26" s="57"/>
      <c r="M26" s="117"/>
      <c r="N26" s="213"/>
    </row>
    <row r="27" spans="1:14" ht="37.5" hidden="1">
      <c r="A27" s="352" t="s">
        <v>44</v>
      </c>
      <c r="B27" s="32" t="s">
        <v>169</v>
      </c>
      <c r="C27" s="4" t="s">
        <v>71</v>
      </c>
      <c r="D27" s="4" t="s">
        <v>69</v>
      </c>
      <c r="E27" s="4" t="s">
        <v>45</v>
      </c>
      <c r="F27" s="4"/>
      <c r="G27" s="49"/>
      <c r="H27" s="13">
        <f>H28</f>
        <v>4692.6</v>
      </c>
      <c r="I27" s="62" t="e">
        <f t="shared" si="0"/>
        <v>#DIV/0!</v>
      </c>
      <c r="J27" s="72">
        <f t="shared" si="1"/>
        <v>4692.6</v>
      </c>
      <c r="K27" s="385"/>
      <c r="L27" s="57"/>
      <c r="M27" s="117"/>
      <c r="N27" s="213"/>
    </row>
    <row r="28" spans="1:14" ht="37.5" hidden="1">
      <c r="A28" s="352" t="s">
        <v>20</v>
      </c>
      <c r="B28" s="32" t="s">
        <v>169</v>
      </c>
      <c r="C28" s="4" t="s">
        <v>71</v>
      </c>
      <c r="D28" s="4" t="s">
        <v>69</v>
      </c>
      <c r="E28" s="4" t="s">
        <v>46</v>
      </c>
      <c r="F28" s="4" t="s">
        <v>78</v>
      </c>
      <c r="G28" s="49"/>
      <c r="H28" s="13">
        <v>4692.6</v>
      </c>
      <c r="I28" s="62" t="e">
        <f t="shared" si="0"/>
        <v>#DIV/0!</v>
      </c>
      <c r="J28" s="72">
        <f t="shared" si="1"/>
        <v>4692.6</v>
      </c>
      <c r="K28" s="385"/>
      <c r="L28" s="57"/>
      <c r="M28" s="117"/>
      <c r="N28" s="213"/>
    </row>
    <row r="29" spans="1:14" ht="93.75" hidden="1">
      <c r="A29" s="352" t="s">
        <v>87</v>
      </c>
      <c r="B29" s="32" t="s">
        <v>169</v>
      </c>
      <c r="C29" s="4" t="s">
        <v>71</v>
      </c>
      <c r="D29" s="4" t="s">
        <v>69</v>
      </c>
      <c r="E29" s="4" t="s">
        <v>88</v>
      </c>
      <c r="F29" s="4" t="s">
        <v>78</v>
      </c>
      <c r="G29" s="49"/>
      <c r="H29" s="13">
        <v>1070</v>
      </c>
      <c r="I29" s="62" t="e">
        <f t="shared" si="0"/>
        <v>#DIV/0!</v>
      </c>
      <c r="J29" s="72">
        <f t="shared" si="1"/>
        <v>1070</v>
      </c>
      <c r="K29" s="385"/>
      <c r="L29" s="57"/>
      <c r="M29" s="117"/>
      <c r="N29" s="213"/>
    </row>
    <row r="30" spans="1:14" ht="3.75" customHeight="1" hidden="1">
      <c r="A30" s="352" t="s">
        <v>131</v>
      </c>
      <c r="B30" s="32" t="s">
        <v>144</v>
      </c>
      <c r="C30" s="4" t="s">
        <v>100</v>
      </c>
      <c r="D30" s="4" t="s">
        <v>69</v>
      </c>
      <c r="E30" s="4" t="s">
        <v>130</v>
      </c>
      <c r="F30" s="4" t="s">
        <v>78</v>
      </c>
      <c r="G30" s="49"/>
      <c r="H30" s="13"/>
      <c r="I30" s="62" t="e">
        <f t="shared" si="0"/>
        <v>#DIV/0!</v>
      </c>
      <c r="J30" s="72">
        <f t="shared" si="1"/>
        <v>0</v>
      </c>
      <c r="K30" s="385"/>
      <c r="L30" s="57"/>
      <c r="M30" s="117"/>
      <c r="N30" s="213"/>
    </row>
    <row r="31" spans="1:14" ht="56.25" hidden="1">
      <c r="A31" s="351" t="s">
        <v>37</v>
      </c>
      <c r="B31" s="32" t="s">
        <v>169</v>
      </c>
      <c r="C31" s="12" t="s">
        <v>71</v>
      </c>
      <c r="D31" s="12" t="s">
        <v>68</v>
      </c>
      <c r="E31" s="12"/>
      <c r="F31" s="12"/>
      <c r="G31" s="63">
        <f>SUM(G33:G34)</f>
        <v>0</v>
      </c>
      <c r="H31" s="63">
        <f>SUM(H33:H34)</f>
        <v>1292</v>
      </c>
      <c r="I31" s="62" t="e">
        <f t="shared" si="0"/>
        <v>#DIV/0!</v>
      </c>
      <c r="J31" s="72">
        <f t="shared" si="1"/>
        <v>1292</v>
      </c>
      <c r="K31" s="385"/>
      <c r="L31" s="57"/>
      <c r="M31" s="117"/>
      <c r="N31" s="213"/>
    </row>
    <row r="32" spans="1:14" ht="93.75" hidden="1">
      <c r="A32" s="352" t="s">
        <v>87</v>
      </c>
      <c r="B32" s="32" t="s">
        <v>169</v>
      </c>
      <c r="C32" s="18" t="s">
        <v>71</v>
      </c>
      <c r="D32" s="18" t="s">
        <v>68</v>
      </c>
      <c r="E32" s="18">
        <v>5201800</v>
      </c>
      <c r="F32" s="4"/>
      <c r="G32" s="49"/>
      <c r="H32" s="13">
        <f>H33</f>
        <v>1292</v>
      </c>
      <c r="I32" s="62" t="e">
        <f t="shared" si="0"/>
        <v>#DIV/0!</v>
      </c>
      <c r="J32" s="72">
        <f t="shared" si="1"/>
        <v>1292</v>
      </c>
      <c r="K32" s="385"/>
      <c r="L32" s="57"/>
      <c r="M32" s="117"/>
      <c r="N32" s="213"/>
    </row>
    <row r="33" spans="1:14" ht="37.5" hidden="1">
      <c r="A33" s="352" t="s">
        <v>20</v>
      </c>
      <c r="B33" s="32" t="s">
        <v>169</v>
      </c>
      <c r="C33" s="18" t="s">
        <v>71</v>
      </c>
      <c r="D33" s="18" t="s">
        <v>68</v>
      </c>
      <c r="E33" s="18">
        <v>5201800</v>
      </c>
      <c r="F33" s="4" t="s">
        <v>78</v>
      </c>
      <c r="G33" s="49"/>
      <c r="H33" s="15">
        <v>1292</v>
      </c>
      <c r="I33" s="62" t="e">
        <f t="shared" si="0"/>
        <v>#DIV/0!</v>
      </c>
      <c r="J33" s="72">
        <f t="shared" si="1"/>
        <v>1292</v>
      </c>
      <c r="K33" s="385"/>
      <c r="L33" s="57"/>
      <c r="M33" s="117"/>
      <c r="N33" s="213"/>
    </row>
    <row r="34" spans="1:14" ht="4.5" customHeight="1" hidden="1">
      <c r="A34" s="352" t="s">
        <v>131</v>
      </c>
      <c r="B34" s="32" t="s">
        <v>144</v>
      </c>
      <c r="C34" s="18" t="s">
        <v>71</v>
      </c>
      <c r="D34" s="18" t="s">
        <v>68</v>
      </c>
      <c r="E34" s="18" t="s">
        <v>130</v>
      </c>
      <c r="F34" s="4" t="s">
        <v>78</v>
      </c>
      <c r="G34" s="49"/>
      <c r="H34" s="15"/>
      <c r="I34" s="62"/>
      <c r="J34" s="72">
        <f t="shared" si="1"/>
        <v>0</v>
      </c>
      <c r="K34" s="385"/>
      <c r="L34" s="57"/>
      <c r="M34" s="117"/>
      <c r="N34" s="213"/>
    </row>
    <row r="35" spans="1:14" ht="75" hidden="1">
      <c r="A35" s="351" t="s">
        <v>82</v>
      </c>
      <c r="B35" s="32" t="s">
        <v>169</v>
      </c>
      <c r="C35" s="12" t="s">
        <v>71</v>
      </c>
      <c r="D35" s="12" t="s">
        <v>74</v>
      </c>
      <c r="E35" s="12"/>
      <c r="F35" s="12"/>
      <c r="G35" s="13">
        <f>G36</f>
        <v>0</v>
      </c>
      <c r="H35" s="15">
        <f>H36</f>
        <v>433</v>
      </c>
      <c r="I35" s="62" t="e">
        <f aca="true" t="shared" si="2" ref="I35:I42">H35/G35</f>
        <v>#DIV/0!</v>
      </c>
      <c r="J35" s="72">
        <f t="shared" si="1"/>
        <v>433</v>
      </c>
      <c r="K35" s="385"/>
      <c r="L35" s="57"/>
      <c r="M35" s="117"/>
      <c r="N35" s="213"/>
    </row>
    <row r="36" spans="1:14" ht="31.5" customHeight="1" hidden="1">
      <c r="A36" s="352" t="s">
        <v>85</v>
      </c>
      <c r="B36" s="32" t="s">
        <v>169</v>
      </c>
      <c r="C36" s="4" t="s">
        <v>71</v>
      </c>
      <c r="D36" s="4" t="s">
        <v>74</v>
      </c>
      <c r="E36" s="4" t="s">
        <v>83</v>
      </c>
      <c r="F36" s="4"/>
      <c r="G36" s="15"/>
      <c r="H36" s="49">
        <f>H37</f>
        <v>433</v>
      </c>
      <c r="I36" s="62" t="e">
        <f t="shared" si="2"/>
        <v>#DIV/0!</v>
      </c>
      <c r="J36" s="72">
        <f t="shared" si="1"/>
        <v>433</v>
      </c>
      <c r="K36" s="385"/>
      <c r="L36" s="57"/>
      <c r="M36" s="117"/>
      <c r="N36" s="213"/>
    </row>
    <row r="37" spans="1:14" ht="56.25" hidden="1">
      <c r="A37" s="352" t="s">
        <v>86</v>
      </c>
      <c r="B37" s="32" t="s">
        <v>169</v>
      </c>
      <c r="C37" s="4" t="s">
        <v>71</v>
      </c>
      <c r="D37" s="4" t="s">
        <v>74</v>
      </c>
      <c r="E37" s="4" t="s">
        <v>84</v>
      </c>
      <c r="F37" s="4" t="s">
        <v>78</v>
      </c>
      <c r="G37" s="49"/>
      <c r="H37" s="13">
        <v>433</v>
      </c>
      <c r="I37" s="62" t="e">
        <f t="shared" si="2"/>
        <v>#DIV/0!</v>
      </c>
      <c r="J37" s="72">
        <f t="shared" si="1"/>
        <v>433</v>
      </c>
      <c r="K37" s="385"/>
      <c r="L37" s="57"/>
      <c r="M37" s="117"/>
      <c r="N37" s="213"/>
    </row>
    <row r="38" spans="1:14" ht="33" customHeight="1" hidden="1">
      <c r="A38" s="351" t="s">
        <v>170</v>
      </c>
      <c r="B38" s="32" t="s">
        <v>169</v>
      </c>
      <c r="C38" s="12" t="s">
        <v>71</v>
      </c>
      <c r="D38" s="33" t="s">
        <v>171</v>
      </c>
      <c r="E38" s="12"/>
      <c r="F38" s="12"/>
      <c r="G38" s="13"/>
      <c r="H38" s="13">
        <f>SUM(H40:H40)</f>
        <v>280</v>
      </c>
      <c r="I38" s="62" t="e">
        <f t="shared" si="2"/>
        <v>#DIV/0!</v>
      </c>
      <c r="J38" s="72">
        <f t="shared" si="1"/>
        <v>280</v>
      </c>
      <c r="K38" s="385"/>
      <c r="L38" s="57"/>
      <c r="M38" s="117"/>
      <c r="N38" s="213"/>
    </row>
    <row r="39" spans="1:14" ht="37.5" hidden="1">
      <c r="A39" s="352" t="s">
        <v>18</v>
      </c>
      <c r="B39" s="32" t="s">
        <v>169</v>
      </c>
      <c r="C39" s="4" t="s">
        <v>71</v>
      </c>
      <c r="D39" s="4">
        <v>10</v>
      </c>
      <c r="E39" s="4" t="s">
        <v>19</v>
      </c>
      <c r="F39" s="4"/>
      <c r="G39" s="64"/>
      <c r="H39" s="64">
        <f>H40</f>
        <v>280</v>
      </c>
      <c r="I39" s="65" t="e">
        <f t="shared" si="2"/>
        <v>#DIV/0!</v>
      </c>
      <c r="J39" s="91">
        <f t="shared" si="1"/>
        <v>280</v>
      </c>
      <c r="K39" s="180"/>
      <c r="L39" s="98"/>
      <c r="M39" s="117"/>
      <c r="N39" s="213"/>
    </row>
    <row r="40" spans="1:14" ht="1.5" customHeight="1">
      <c r="A40" s="352" t="s">
        <v>48</v>
      </c>
      <c r="B40" s="32" t="s">
        <v>169</v>
      </c>
      <c r="C40" s="4" t="s">
        <v>71</v>
      </c>
      <c r="D40" s="4">
        <v>10</v>
      </c>
      <c r="E40" s="4" t="s">
        <v>19</v>
      </c>
      <c r="F40" s="4" t="s">
        <v>101</v>
      </c>
      <c r="G40" s="49"/>
      <c r="H40" s="13">
        <v>280</v>
      </c>
      <c r="I40" s="66" t="e">
        <f t="shared" si="2"/>
        <v>#DIV/0!</v>
      </c>
      <c r="J40" s="72">
        <f t="shared" si="1"/>
        <v>280</v>
      </c>
      <c r="K40" s="180"/>
      <c r="L40" s="98"/>
      <c r="M40" s="117"/>
      <c r="N40" s="213"/>
    </row>
    <row r="41" spans="1:14" ht="37.5" hidden="1">
      <c r="A41" s="352" t="s">
        <v>135</v>
      </c>
      <c r="B41" s="11" t="s">
        <v>144</v>
      </c>
      <c r="C41" s="4">
        <v>10</v>
      </c>
      <c r="D41" s="4" t="s">
        <v>67</v>
      </c>
      <c r="E41" s="4" t="s">
        <v>31</v>
      </c>
      <c r="F41" s="4"/>
      <c r="G41" s="15">
        <f>SUM(G42:G42)</f>
        <v>965.7</v>
      </c>
      <c r="H41" s="15">
        <f>SUM(H42:H42)</f>
        <v>549.9</v>
      </c>
      <c r="I41" s="66">
        <f t="shared" si="2"/>
        <v>0.5694315004659831</v>
      </c>
      <c r="J41" s="72">
        <f t="shared" si="1"/>
        <v>-415.80000000000007</v>
      </c>
      <c r="K41" s="180"/>
      <c r="L41" s="98"/>
      <c r="M41" s="117"/>
      <c r="N41" s="213"/>
    </row>
    <row r="42" spans="1:14" ht="108.75" customHeight="1" hidden="1">
      <c r="A42" s="352" t="s">
        <v>137</v>
      </c>
      <c r="B42" s="11" t="s">
        <v>144</v>
      </c>
      <c r="C42" s="4">
        <v>10</v>
      </c>
      <c r="D42" s="4" t="s">
        <v>67</v>
      </c>
      <c r="E42" s="4" t="s">
        <v>134</v>
      </c>
      <c r="F42" s="4" t="s">
        <v>89</v>
      </c>
      <c r="G42" s="15">
        <v>965.7</v>
      </c>
      <c r="H42" s="13">
        <v>549.9</v>
      </c>
      <c r="I42" s="66">
        <f t="shared" si="2"/>
        <v>0.5694315004659831</v>
      </c>
      <c r="J42" s="72">
        <f t="shared" si="1"/>
        <v>-415.80000000000007</v>
      </c>
      <c r="K42" s="180"/>
      <c r="L42" s="98"/>
      <c r="M42" s="117"/>
      <c r="N42" s="213"/>
    </row>
    <row r="43" spans="1:14" ht="38.25" customHeight="1" hidden="1">
      <c r="A43" s="320" t="s">
        <v>341</v>
      </c>
      <c r="B43" s="239" t="s">
        <v>147</v>
      </c>
      <c r="C43" s="244" t="s">
        <v>70</v>
      </c>
      <c r="D43" s="244" t="s">
        <v>66</v>
      </c>
      <c r="E43" s="244" t="s">
        <v>242</v>
      </c>
      <c r="F43" s="244">
        <v>100</v>
      </c>
      <c r="G43" s="246">
        <v>4929.1</v>
      </c>
      <c r="H43" s="246" t="e">
        <f>#REF!</f>
        <v>#REF!</v>
      </c>
      <c r="I43" s="247" t="e">
        <f>H43/G43</f>
        <v>#REF!</v>
      </c>
      <c r="J43" s="248" t="e">
        <f>H43-G43</f>
        <v>#REF!</v>
      </c>
      <c r="K43" s="387"/>
      <c r="L43" s="251"/>
      <c r="M43" s="117"/>
      <c r="N43" s="213">
        <v>6012.6</v>
      </c>
    </row>
    <row r="44" spans="1:14" ht="75" customHeight="1" hidden="1">
      <c r="A44" s="351" t="s">
        <v>245</v>
      </c>
      <c r="B44" s="11" t="s">
        <v>147</v>
      </c>
      <c r="C44" s="12" t="s">
        <v>70</v>
      </c>
      <c r="D44" s="12" t="s">
        <v>66</v>
      </c>
      <c r="E44" s="12" t="s">
        <v>244</v>
      </c>
      <c r="F44" s="4"/>
      <c r="G44" s="15">
        <f aca="true" t="shared" si="3" ref="G44:N44">G45</f>
        <v>612.3</v>
      </c>
      <c r="H44" s="15" t="e">
        <f t="shared" si="3"/>
        <v>#REF!</v>
      </c>
      <c r="I44" s="15" t="e">
        <f t="shared" si="3"/>
        <v>#REF!</v>
      </c>
      <c r="J44" s="80" t="e">
        <f t="shared" si="3"/>
        <v>#REF!</v>
      </c>
      <c r="K44" s="92"/>
      <c r="L44" s="59">
        <f t="shared" si="3"/>
        <v>0</v>
      </c>
      <c r="M44" s="326">
        <f t="shared" si="3"/>
        <v>0</v>
      </c>
      <c r="N44" s="120">
        <f t="shared" si="3"/>
        <v>704.2</v>
      </c>
    </row>
    <row r="45" spans="1:14" ht="27" customHeight="1" hidden="1">
      <c r="A45" s="352" t="s">
        <v>33</v>
      </c>
      <c r="B45" s="16" t="s">
        <v>147</v>
      </c>
      <c r="C45" s="4" t="s">
        <v>70</v>
      </c>
      <c r="D45" s="4" t="s">
        <v>66</v>
      </c>
      <c r="E45" s="4" t="s">
        <v>246</v>
      </c>
      <c r="F45" s="4">
        <v>610</v>
      </c>
      <c r="G45" s="15">
        <v>612.3</v>
      </c>
      <c r="H45" s="13" t="e">
        <f>#REF!</f>
        <v>#REF!</v>
      </c>
      <c r="I45" s="62" t="e">
        <f>H45/G45</f>
        <v>#REF!</v>
      </c>
      <c r="J45" s="72" t="e">
        <f>H45-G45</f>
        <v>#REF!</v>
      </c>
      <c r="K45" s="385"/>
      <c r="L45" s="57"/>
      <c r="M45" s="117"/>
      <c r="N45" s="213">
        <v>704.2</v>
      </c>
    </row>
    <row r="46" spans="1:14" ht="74.25" customHeight="1" hidden="1">
      <c r="A46" s="351" t="s">
        <v>250</v>
      </c>
      <c r="B46" s="11" t="s">
        <v>147</v>
      </c>
      <c r="C46" s="12" t="s">
        <v>70</v>
      </c>
      <c r="D46" s="12" t="s">
        <v>66</v>
      </c>
      <c r="E46" s="12" t="s">
        <v>247</v>
      </c>
      <c r="F46" s="4"/>
      <c r="G46" s="15">
        <f>G48</f>
        <v>10248.6</v>
      </c>
      <c r="H46" s="15" t="e">
        <f>H48</f>
        <v>#REF!</v>
      </c>
      <c r="I46" s="15" t="e">
        <f>I48</f>
        <v>#REF!</v>
      </c>
      <c r="J46" s="80" t="e">
        <f>J48</f>
        <v>#REF!</v>
      </c>
      <c r="K46" s="92"/>
      <c r="L46" s="101">
        <f>L47</f>
        <v>0</v>
      </c>
      <c r="M46" s="330">
        <f>M47</f>
        <v>0</v>
      </c>
      <c r="N46" s="121">
        <f>N47</f>
        <v>13315.199999999999</v>
      </c>
    </row>
    <row r="47" spans="1:16" ht="22.5" customHeight="1" hidden="1">
      <c r="A47" s="352" t="s">
        <v>248</v>
      </c>
      <c r="B47" s="16" t="s">
        <v>147</v>
      </c>
      <c r="C47" s="4" t="s">
        <v>70</v>
      </c>
      <c r="D47" s="4" t="s">
        <v>66</v>
      </c>
      <c r="E47" s="4" t="s">
        <v>249</v>
      </c>
      <c r="F47" s="4"/>
      <c r="G47" s="15">
        <v>10248.6</v>
      </c>
      <c r="H47" s="13" t="e">
        <f>H48</f>
        <v>#REF!</v>
      </c>
      <c r="I47" s="62" t="e">
        <f>H47/G47</f>
        <v>#REF!</v>
      </c>
      <c r="J47" s="72" t="e">
        <f>H47-G47</f>
        <v>#REF!</v>
      </c>
      <c r="K47" s="385"/>
      <c r="L47" s="57"/>
      <c r="M47" s="329">
        <f>M48+M49+M50</f>
        <v>0</v>
      </c>
      <c r="N47" s="122">
        <f>N48+N49+N50</f>
        <v>13315.199999999999</v>
      </c>
      <c r="P47" s="139"/>
    </row>
    <row r="48" spans="1:16" ht="57" customHeight="1" hidden="1">
      <c r="A48" s="352" t="s">
        <v>341</v>
      </c>
      <c r="B48" s="16" t="s">
        <v>147</v>
      </c>
      <c r="C48" s="4" t="s">
        <v>70</v>
      </c>
      <c r="D48" s="4" t="s">
        <v>66</v>
      </c>
      <c r="E48" s="4" t="s">
        <v>249</v>
      </c>
      <c r="F48" s="4">
        <v>100</v>
      </c>
      <c r="G48" s="15">
        <v>10248.6</v>
      </c>
      <c r="H48" s="13" t="e">
        <f>H49</f>
        <v>#REF!</v>
      </c>
      <c r="I48" s="62" t="e">
        <f>H48/G48</f>
        <v>#REF!</v>
      </c>
      <c r="J48" s="72" t="e">
        <f>H48-G48</f>
        <v>#REF!</v>
      </c>
      <c r="K48" s="385"/>
      <c r="L48" s="57"/>
      <c r="M48" s="117"/>
      <c r="N48" s="213">
        <v>11912.4</v>
      </c>
      <c r="P48" s="139"/>
    </row>
    <row r="49" spans="1:14" ht="36.75" customHeight="1" hidden="1">
      <c r="A49" s="352" t="s">
        <v>342</v>
      </c>
      <c r="B49" s="16" t="s">
        <v>147</v>
      </c>
      <c r="C49" s="4" t="s">
        <v>70</v>
      </c>
      <c r="D49" s="4" t="s">
        <v>66</v>
      </c>
      <c r="E49" s="4" t="s">
        <v>249</v>
      </c>
      <c r="F49" s="4">
        <v>200</v>
      </c>
      <c r="G49" s="15">
        <v>1161.3</v>
      </c>
      <c r="H49" s="13" t="e">
        <f>#REF!</f>
        <v>#REF!</v>
      </c>
      <c r="I49" s="62" t="e">
        <f>H49/G49</f>
        <v>#REF!</v>
      </c>
      <c r="J49" s="72" t="e">
        <f>H49-G49</f>
        <v>#REF!</v>
      </c>
      <c r="K49" s="385"/>
      <c r="L49" s="57"/>
      <c r="M49" s="117"/>
      <c r="N49" s="213">
        <f>474.8+600</f>
        <v>1074.8</v>
      </c>
    </row>
    <row r="50" spans="1:14" ht="39" customHeight="1" hidden="1">
      <c r="A50" s="352" t="s">
        <v>343</v>
      </c>
      <c r="B50" s="16" t="s">
        <v>147</v>
      </c>
      <c r="C50" s="4" t="s">
        <v>70</v>
      </c>
      <c r="D50" s="4" t="s">
        <v>66</v>
      </c>
      <c r="E50" s="4" t="s">
        <v>249</v>
      </c>
      <c r="F50" s="4">
        <v>850</v>
      </c>
      <c r="G50" s="15"/>
      <c r="H50" s="13" t="e">
        <f>#REF!</f>
        <v>#REF!</v>
      </c>
      <c r="I50" s="62" t="e">
        <f>H50/G50</f>
        <v>#REF!</v>
      </c>
      <c r="J50" s="72" t="e">
        <f>H50-G50</f>
        <v>#REF!</v>
      </c>
      <c r="K50" s="385"/>
      <c r="L50" s="57"/>
      <c r="M50" s="117"/>
      <c r="N50" s="213">
        <v>328</v>
      </c>
    </row>
    <row r="51" spans="1:14" ht="41.25" customHeight="1" hidden="1">
      <c r="A51" s="353" t="s">
        <v>251</v>
      </c>
      <c r="B51" s="43" t="s">
        <v>147</v>
      </c>
      <c r="C51" s="42" t="s">
        <v>70</v>
      </c>
      <c r="D51" s="191" t="s">
        <v>172</v>
      </c>
      <c r="E51" s="42"/>
      <c r="F51" s="42"/>
      <c r="G51" s="44">
        <f>G52+G56+G59+G60</f>
        <v>2241.8</v>
      </c>
      <c r="H51" s="44">
        <f>H52+H56+H60+H59</f>
        <v>3816.2</v>
      </c>
      <c r="I51" s="44">
        <f>I52+I56+I60+I59</f>
        <v>34.8943129193705</v>
      </c>
      <c r="J51" s="83">
        <f>J52+J56+J60+J59</f>
        <v>1274.4</v>
      </c>
      <c r="K51" s="388"/>
      <c r="L51" s="105">
        <f>L52+L56+L60</f>
        <v>0</v>
      </c>
      <c r="M51" s="327">
        <f>M52+M56+M60</f>
        <v>0</v>
      </c>
      <c r="N51" s="126">
        <f>N52+N56+N60</f>
        <v>2172.3</v>
      </c>
    </row>
    <row r="52" spans="1:14" ht="75.75" customHeight="1" hidden="1">
      <c r="A52" s="352" t="s">
        <v>6</v>
      </c>
      <c r="B52" s="11" t="s">
        <v>147</v>
      </c>
      <c r="C52" s="12" t="s">
        <v>70</v>
      </c>
      <c r="D52" s="33" t="s">
        <v>172</v>
      </c>
      <c r="E52" s="12" t="s">
        <v>252</v>
      </c>
      <c r="F52" s="4"/>
      <c r="G52" s="15">
        <f>G53+G54</f>
        <v>1053.5</v>
      </c>
      <c r="H52" s="15">
        <f>H53+H54</f>
        <v>1716.2</v>
      </c>
      <c r="I52" s="15">
        <f>I53+I54</f>
        <v>24.353345186621947</v>
      </c>
      <c r="J52" s="80">
        <f>J53+J54</f>
        <v>662.7</v>
      </c>
      <c r="K52" s="92"/>
      <c r="L52" s="59">
        <f>L53+L54+L55</f>
        <v>0</v>
      </c>
      <c r="M52" s="326">
        <f>M53+M54+M55</f>
        <v>0</v>
      </c>
      <c r="N52" s="120">
        <f>N53+N54+N55</f>
        <v>1171</v>
      </c>
    </row>
    <row r="53" spans="1:14" ht="112.5" hidden="1">
      <c r="A53" s="352" t="s">
        <v>341</v>
      </c>
      <c r="B53" s="16" t="s">
        <v>147</v>
      </c>
      <c r="C53" s="4" t="s">
        <v>70</v>
      </c>
      <c r="D53" s="34" t="s">
        <v>172</v>
      </c>
      <c r="E53" s="4" t="s">
        <v>252</v>
      </c>
      <c r="F53" s="4">
        <v>100</v>
      </c>
      <c r="G53" s="15">
        <v>1017</v>
      </c>
      <c r="H53" s="13">
        <f>H54</f>
        <v>858.1</v>
      </c>
      <c r="I53" s="62">
        <f>H53/G53</f>
        <v>0.843756145526057</v>
      </c>
      <c r="J53" s="72">
        <f>H53-G53</f>
        <v>-158.89999999999998</v>
      </c>
      <c r="K53" s="385"/>
      <c r="L53" s="57"/>
      <c r="M53" s="117"/>
      <c r="N53" s="213">
        <v>1124.7</v>
      </c>
    </row>
    <row r="54" spans="1:14" ht="36.75" customHeight="1" hidden="1">
      <c r="A54" s="352" t="s">
        <v>342</v>
      </c>
      <c r="B54" s="16" t="s">
        <v>147</v>
      </c>
      <c r="C54" s="4" t="s">
        <v>70</v>
      </c>
      <c r="D54" s="34" t="s">
        <v>172</v>
      </c>
      <c r="E54" s="4" t="s">
        <v>252</v>
      </c>
      <c r="F54" s="4">
        <v>200</v>
      </c>
      <c r="G54" s="15">
        <v>36.5</v>
      </c>
      <c r="H54" s="13">
        <f>H55</f>
        <v>858.1</v>
      </c>
      <c r="I54" s="62">
        <f>H54/G54</f>
        <v>23.50958904109589</v>
      </c>
      <c r="J54" s="72">
        <f>H54-G54</f>
        <v>821.6</v>
      </c>
      <c r="K54" s="385"/>
      <c r="L54" s="57"/>
      <c r="M54" s="117"/>
      <c r="N54" s="213">
        <v>40.3</v>
      </c>
    </row>
    <row r="55" spans="1:14" ht="38.25" customHeight="1" hidden="1">
      <c r="A55" s="352" t="s">
        <v>343</v>
      </c>
      <c r="B55" s="16" t="s">
        <v>147</v>
      </c>
      <c r="C55" s="4" t="s">
        <v>70</v>
      </c>
      <c r="D55" s="34" t="s">
        <v>172</v>
      </c>
      <c r="E55" s="4" t="s">
        <v>252</v>
      </c>
      <c r="F55" s="4">
        <v>850</v>
      </c>
      <c r="G55" s="49"/>
      <c r="H55" s="15">
        <v>858.1</v>
      </c>
      <c r="I55" s="62" t="e">
        <f>H55/G55</f>
        <v>#DIV/0!</v>
      </c>
      <c r="J55" s="72">
        <f>H55-G55</f>
        <v>858.1</v>
      </c>
      <c r="K55" s="385"/>
      <c r="L55" s="57"/>
      <c r="M55" s="117"/>
      <c r="N55" s="213">
        <v>6</v>
      </c>
    </row>
    <row r="56" spans="1:14" ht="36.75" customHeight="1" hidden="1">
      <c r="A56" s="352" t="s">
        <v>253</v>
      </c>
      <c r="B56" s="11" t="s">
        <v>147</v>
      </c>
      <c r="C56" s="12" t="s">
        <v>70</v>
      </c>
      <c r="D56" s="33" t="s">
        <v>172</v>
      </c>
      <c r="E56" s="12" t="s">
        <v>254</v>
      </c>
      <c r="F56" s="4"/>
      <c r="G56" s="15">
        <f aca="true" t="shared" si="4" ref="G56:N56">G57+G58</f>
        <v>888.3</v>
      </c>
      <c r="H56" s="15">
        <f t="shared" si="4"/>
        <v>1500</v>
      </c>
      <c r="I56" s="15">
        <f t="shared" si="4"/>
        <v>10.540967732748554</v>
      </c>
      <c r="J56" s="80">
        <f t="shared" si="4"/>
        <v>611.7</v>
      </c>
      <c r="K56" s="92"/>
      <c r="L56" s="101">
        <f t="shared" si="4"/>
        <v>0</v>
      </c>
      <c r="M56" s="330">
        <f t="shared" si="4"/>
        <v>0</v>
      </c>
      <c r="N56" s="121">
        <f t="shared" si="4"/>
        <v>1001.3</v>
      </c>
    </row>
    <row r="57" spans="1:14" ht="57" customHeight="1" hidden="1">
      <c r="A57" s="352" t="s">
        <v>341</v>
      </c>
      <c r="B57" s="16" t="s">
        <v>147</v>
      </c>
      <c r="C57" s="4" t="s">
        <v>70</v>
      </c>
      <c r="D57" s="4" t="s">
        <v>68</v>
      </c>
      <c r="E57" s="4" t="s">
        <v>254</v>
      </c>
      <c r="F57" s="4">
        <v>100</v>
      </c>
      <c r="G57" s="15">
        <v>810.3</v>
      </c>
      <c r="H57" s="49">
        <f>H58</f>
        <v>750</v>
      </c>
      <c r="I57" s="62">
        <f>H57/G57</f>
        <v>0.9255831173639393</v>
      </c>
      <c r="J57" s="72">
        <f>H57-G57</f>
        <v>-60.299999999999955</v>
      </c>
      <c r="K57" s="385"/>
      <c r="L57" s="57"/>
      <c r="M57" s="117"/>
      <c r="N57" s="213">
        <v>892.8</v>
      </c>
    </row>
    <row r="58" spans="1:14" ht="36.75" customHeight="1" hidden="1">
      <c r="A58" s="352" t="s">
        <v>342</v>
      </c>
      <c r="B58" s="16" t="s">
        <v>147</v>
      </c>
      <c r="C58" s="4" t="s">
        <v>70</v>
      </c>
      <c r="D58" s="4" t="s">
        <v>68</v>
      </c>
      <c r="E58" s="4" t="s">
        <v>254</v>
      </c>
      <c r="F58" s="4">
        <v>200</v>
      </c>
      <c r="G58" s="49">
        <v>78</v>
      </c>
      <c r="H58" s="13">
        <v>750</v>
      </c>
      <c r="I58" s="62">
        <f>H58/G58</f>
        <v>9.615384615384615</v>
      </c>
      <c r="J58" s="72">
        <f>H58-G58</f>
        <v>672</v>
      </c>
      <c r="K58" s="385"/>
      <c r="L58" s="57"/>
      <c r="M58" s="117"/>
      <c r="N58" s="213">
        <v>108.5</v>
      </c>
    </row>
    <row r="59" spans="1:14" ht="31.5" customHeight="1" hidden="1">
      <c r="A59" s="352" t="s">
        <v>14</v>
      </c>
      <c r="B59" s="16" t="s">
        <v>147</v>
      </c>
      <c r="C59" s="4" t="s">
        <v>70</v>
      </c>
      <c r="D59" s="4" t="s">
        <v>68</v>
      </c>
      <c r="E59" s="4" t="s">
        <v>255</v>
      </c>
      <c r="F59" s="4">
        <v>200</v>
      </c>
      <c r="G59" s="15"/>
      <c r="H59" s="15">
        <f aca="true" t="shared" si="5" ref="H59:J60">H60</f>
        <v>300</v>
      </c>
      <c r="I59" s="15">
        <f t="shared" si="5"/>
        <v>0</v>
      </c>
      <c r="J59" s="80">
        <f t="shared" si="5"/>
        <v>0</v>
      </c>
      <c r="K59" s="92"/>
      <c r="L59" s="59"/>
      <c r="M59" s="117"/>
      <c r="N59" s="213"/>
    </row>
    <row r="60" spans="1:14" ht="94.5" customHeight="1" hidden="1">
      <c r="A60" s="351" t="s">
        <v>256</v>
      </c>
      <c r="B60" s="11" t="s">
        <v>147</v>
      </c>
      <c r="C60" s="12" t="s">
        <v>70</v>
      </c>
      <c r="D60" s="12" t="s">
        <v>68</v>
      </c>
      <c r="E60" s="150" t="s">
        <v>257</v>
      </c>
      <c r="F60" s="4"/>
      <c r="G60" s="15">
        <f>G61</f>
        <v>300</v>
      </c>
      <c r="H60" s="15">
        <f t="shared" si="5"/>
        <v>300</v>
      </c>
      <c r="I60" s="15">
        <f t="shared" si="5"/>
        <v>0</v>
      </c>
      <c r="J60" s="80">
        <f t="shared" si="5"/>
        <v>0</v>
      </c>
      <c r="K60" s="92"/>
      <c r="L60" s="101">
        <f>L61</f>
        <v>0</v>
      </c>
      <c r="M60" s="92">
        <f>M61</f>
        <v>0</v>
      </c>
      <c r="N60" s="120"/>
    </row>
    <row r="61" spans="1:14" ht="27" customHeight="1" hidden="1">
      <c r="A61" s="352" t="s">
        <v>258</v>
      </c>
      <c r="B61" s="16" t="s">
        <v>147</v>
      </c>
      <c r="C61" s="4" t="s">
        <v>70</v>
      </c>
      <c r="D61" s="34" t="s">
        <v>68</v>
      </c>
      <c r="E61" s="4" t="s">
        <v>259</v>
      </c>
      <c r="F61" s="4">
        <v>200</v>
      </c>
      <c r="G61" s="49">
        <v>300</v>
      </c>
      <c r="H61" s="13">
        <v>300</v>
      </c>
      <c r="I61" s="62"/>
      <c r="J61" s="72">
        <f>H61-G61</f>
        <v>0</v>
      </c>
      <c r="K61" s="385"/>
      <c r="L61" s="57"/>
      <c r="M61" s="117"/>
      <c r="N61" s="213"/>
    </row>
    <row r="62" spans="1:14" ht="31.5" customHeight="1" hidden="1">
      <c r="A62" s="352" t="s">
        <v>18</v>
      </c>
      <c r="B62" s="16" t="s">
        <v>147</v>
      </c>
      <c r="C62" s="4" t="s">
        <v>70</v>
      </c>
      <c r="D62" s="4" t="s">
        <v>68</v>
      </c>
      <c r="E62" s="140" t="s">
        <v>213</v>
      </c>
      <c r="F62" s="4"/>
      <c r="G62" s="15">
        <f aca="true" t="shared" si="6" ref="G62:M62">G63</f>
        <v>300</v>
      </c>
      <c r="H62" s="15">
        <f t="shared" si="6"/>
        <v>300</v>
      </c>
      <c r="I62" s="15">
        <f t="shared" si="6"/>
        <v>0</v>
      </c>
      <c r="J62" s="80">
        <f t="shared" si="6"/>
        <v>0</v>
      </c>
      <c r="K62" s="92"/>
      <c r="L62" s="59">
        <f t="shared" si="6"/>
        <v>0</v>
      </c>
      <c r="M62" s="92">
        <f t="shared" si="6"/>
        <v>0</v>
      </c>
      <c r="N62" s="120"/>
    </row>
    <row r="63" spans="1:14" ht="37.5" customHeight="1" hidden="1">
      <c r="A63" s="352" t="s">
        <v>214</v>
      </c>
      <c r="B63" s="16" t="s">
        <v>147</v>
      </c>
      <c r="C63" s="4" t="s">
        <v>70</v>
      </c>
      <c r="D63" s="34" t="s">
        <v>68</v>
      </c>
      <c r="E63" s="4" t="s">
        <v>213</v>
      </c>
      <c r="F63" s="4">
        <v>200</v>
      </c>
      <c r="G63" s="49">
        <v>300</v>
      </c>
      <c r="H63" s="13">
        <v>300</v>
      </c>
      <c r="I63" s="62"/>
      <c r="J63" s="72">
        <f>H63-G63</f>
        <v>0</v>
      </c>
      <c r="K63" s="385"/>
      <c r="L63" s="57">
        <v>0</v>
      </c>
      <c r="M63" s="117"/>
      <c r="N63" s="213"/>
    </row>
    <row r="64" spans="1:14" ht="34.5" customHeight="1" hidden="1">
      <c r="A64" s="355" t="s">
        <v>148</v>
      </c>
      <c r="B64" s="168" t="s">
        <v>149</v>
      </c>
      <c r="C64" s="169"/>
      <c r="D64" s="169"/>
      <c r="E64" s="169"/>
      <c r="F64" s="169"/>
      <c r="G64" s="170" t="e">
        <f>G68+G65+G156+G153</f>
        <v>#REF!</v>
      </c>
      <c r="H64" s="170" t="e">
        <f>H68+H65+H156+H153</f>
        <v>#REF!</v>
      </c>
      <c r="I64" s="170" t="e">
        <f>I68+I65+I156+I153</f>
        <v>#REF!</v>
      </c>
      <c r="J64" s="171" t="e">
        <f>J68+J65+J156+J153</f>
        <v>#REF!</v>
      </c>
      <c r="K64" s="389"/>
      <c r="L64" s="172">
        <f>L65+L68+L156</f>
        <v>0</v>
      </c>
      <c r="M64" s="331" t="e">
        <f>M65+M68+M156</f>
        <v>#REF!</v>
      </c>
      <c r="N64" s="215">
        <f>N65+N68+N156</f>
        <v>375859.39999999997</v>
      </c>
    </row>
    <row r="65" spans="1:14" ht="27" customHeight="1" hidden="1">
      <c r="A65" s="353" t="s">
        <v>95</v>
      </c>
      <c r="B65" s="188" t="s">
        <v>149</v>
      </c>
      <c r="C65" s="42" t="s">
        <v>68</v>
      </c>
      <c r="D65" s="42"/>
      <c r="E65" s="42"/>
      <c r="F65" s="42"/>
      <c r="G65" s="67">
        <f>G67</f>
        <v>100</v>
      </c>
      <c r="H65" s="67">
        <f>H67</f>
        <v>0</v>
      </c>
      <c r="I65" s="67">
        <f>I67</f>
        <v>0</v>
      </c>
      <c r="J65" s="82">
        <f>J67</f>
        <v>-100</v>
      </c>
      <c r="K65" s="382"/>
      <c r="L65" s="103">
        <f aca="true" t="shared" si="7" ref="L65:N66">L66</f>
        <v>0</v>
      </c>
      <c r="M65" s="325">
        <f t="shared" si="7"/>
        <v>0</v>
      </c>
      <c r="N65" s="124">
        <f t="shared" si="7"/>
        <v>180</v>
      </c>
    </row>
    <row r="66" spans="1:14" ht="75.75" customHeight="1" hidden="1">
      <c r="A66" s="351" t="s">
        <v>383</v>
      </c>
      <c r="B66" s="46" t="s">
        <v>149</v>
      </c>
      <c r="C66" s="12" t="s">
        <v>68</v>
      </c>
      <c r="D66" s="12" t="s">
        <v>66</v>
      </c>
      <c r="E66" s="12" t="s">
        <v>382</v>
      </c>
      <c r="F66" s="4"/>
      <c r="G66" s="49">
        <v>100</v>
      </c>
      <c r="H66" s="63">
        <v>0</v>
      </c>
      <c r="I66" s="62"/>
      <c r="J66" s="72">
        <f>H66-G66</f>
        <v>-100</v>
      </c>
      <c r="K66" s="385"/>
      <c r="L66" s="57"/>
      <c r="M66" s="329">
        <f t="shared" si="7"/>
        <v>0</v>
      </c>
      <c r="N66" s="122">
        <f t="shared" si="7"/>
        <v>180</v>
      </c>
    </row>
    <row r="67" spans="1:14" ht="40.5" customHeight="1" hidden="1">
      <c r="A67" s="352" t="s">
        <v>384</v>
      </c>
      <c r="B67" s="5" t="s">
        <v>149</v>
      </c>
      <c r="C67" s="4" t="s">
        <v>68</v>
      </c>
      <c r="D67" s="4" t="s">
        <v>66</v>
      </c>
      <c r="E67" s="4" t="s">
        <v>332</v>
      </c>
      <c r="F67" s="4">
        <v>100</v>
      </c>
      <c r="G67" s="49">
        <v>100</v>
      </c>
      <c r="H67" s="63">
        <v>0</v>
      </c>
      <c r="I67" s="62"/>
      <c r="J67" s="72">
        <f>H67-G67</f>
        <v>-100</v>
      </c>
      <c r="K67" s="385"/>
      <c r="L67" s="57"/>
      <c r="M67" s="117"/>
      <c r="N67" s="213">
        <v>180</v>
      </c>
    </row>
    <row r="68" spans="1:14" ht="27.75" customHeight="1" hidden="1">
      <c r="A68" s="353" t="s">
        <v>24</v>
      </c>
      <c r="B68" s="149" t="s">
        <v>149</v>
      </c>
      <c r="C68" s="42" t="s">
        <v>75</v>
      </c>
      <c r="D68" s="42"/>
      <c r="E68" s="42"/>
      <c r="F68" s="42"/>
      <c r="G68" s="44" t="e">
        <f aca="true" t="shared" si="8" ref="G68:N68">G69+G83+G110+G113+G126</f>
        <v>#REF!</v>
      </c>
      <c r="H68" s="44" t="e">
        <f t="shared" si="8"/>
        <v>#REF!</v>
      </c>
      <c r="I68" s="44" t="e">
        <f t="shared" si="8"/>
        <v>#REF!</v>
      </c>
      <c r="J68" s="83" t="e">
        <f t="shared" si="8"/>
        <v>#REF!</v>
      </c>
      <c r="K68" s="388"/>
      <c r="L68" s="106">
        <f t="shared" si="8"/>
        <v>0</v>
      </c>
      <c r="M68" s="332" t="e">
        <f t="shared" si="8"/>
        <v>#REF!</v>
      </c>
      <c r="N68" s="127">
        <f t="shared" si="8"/>
        <v>345239.39999999997</v>
      </c>
    </row>
    <row r="69" spans="1:14" s="21" customFormat="1" ht="25.5" customHeight="1" hidden="1">
      <c r="A69" s="353" t="s">
        <v>76</v>
      </c>
      <c r="B69" s="149" t="s">
        <v>149</v>
      </c>
      <c r="C69" s="42" t="s">
        <v>75</v>
      </c>
      <c r="D69" s="42" t="s">
        <v>66</v>
      </c>
      <c r="E69" s="42"/>
      <c r="F69" s="42"/>
      <c r="G69" s="44" t="e">
        <f>G71+#REF!+#REF!</f>
        <v>#REF!</v>
      </c>
      <c r="H69" s="44" t="e">
        <f>H71+#REF!+#REF!</f>
        <v>#REF!</v>
      </c>
      <c r="I69" s="44" t="e">
        <f>I71+#REF!+#REF!</f>
        <v>#REF!</v>
      </c>
      <c r="J69" s="83" t="e">
        <f>J71+#REF!+#REF!</f>
        <v>#REF!</v>
      </c>
      <c r="K69" s="388"/>
      <c r="L69" s="105">
        <f>L70</f>
        <v>0</v>
      </c>
      <c r="M69" s="327">
        <f>M70</f>
        <v>0</v>
      </c>
      <c r="N69" s="126">
        <f>N70</f>
        <v>66344.3</v>
      </c>
    </row>
    <row r="70" spans="1:14" ht="112.5" hidden="1">
      <c r="A70" s="352" t="s">
        <v>334</v>
      </c>
      <c r="B70" s="11" t="s">
        <v>149</v>
      </c>
      <c r="C70" s="12" t="s">
        <v>75</v>
      </c>
      <c r="D70" s="12" t="s">
        <v>66</v>
      </c>
      <c r="E70" s="12" t="s">
        <v>333</v>
      </c>
      <c r="F70" s="12"/>
      <c r="G70" s="15">
        <f aca="true" t="shared" si="9" ref="G70:J71">G71+G72</f>
        <v>72500.90000000001</v>
      </c>
      <c r="H70" s="15">
        <f t="shared" si="9"/>
        <v>84127.5</v>
      </c>
      <c r="I70" s="15">
        <f t="shared" si="9"/>
        <v>17.462195182082063</v>
      </c>
      <c r="J70" s="80">
        <f t="shared" si="9"/>
        <v>11626.599999999995</v>
      </c>
      <c r="K70" s="92"/>
      <c r="L70" s="231"/>
      <c r="M70" s="333">
        <f>M71+M75+M81+M79</f>
        <v>0</v>
      </c>
      <c r="N70" s="128">
        <f>N71+N75+N81+N79</f>
        <v>66344.3</v>
      </c>
    </row>
    <row r="71" spans="1:14" ht="56.25" hidden="1">
      <c r="A71" s="352" t="s">
        <v>335</v>
      </c>
      <c r="B71" s="16" t="s">
        <v>149</v>
      </c>
      <c r="C71" s="4" t="s">
        <v>75</v>
      </c>
      <c r="D71" s="4" t="s">
        <v>66</v>
      </c>
      <c r="E71" s="4" t="s">
        <v>336</v>
      </c>
      <c r="F71" s="12"/>
      <c r="G71" s="15">
        <f t="shared" si="9"/>
        <v>37133.600000000006</v>
      </c>
      <c r="H71" s="15">
        <f t="shared" si="9"/>
        <v>56085</v>
      </c>
      <c r="I71" s="15">
        <f t="shared" si="9"/>
        <v>16.66930174662049</v>
      </c>
      <c r="J71" s="80">
        <f t="shared" si="9"/>
        <v>18951.399999999998</v>
      </c>
      <c r="K71" s="92"/>
      <c r="L71" s="59"/>
      <c r="M71" s="326">
        <f>M72+M73+M74</f>
        <v>0</v>
      </c>
      <c r="N71" s="120">
        <f>N72+N73+N74</f>
        <v>31944.3</v>
      </c>
    </row>
    <row r="72" spans="1:14" ht="54.75" customHeight="1" hidden="1">
      <c r="A72" s="352" t="s">
        <v>341</v>
      </c>
      <c r="B72" s="16" t="s">
        <v>149</v>
      </c>
      <c r="C72" s="4" t="s">
        <v>75</v>
      </c>
      <c r="D72" s="4" t="s">
        <v>66</v>
      </c>
      <c r="E72" s="4" t="s">
        <v>336</v>
      </c>
      <c r="F72" s="4">
        <v>100</v>
      </c>
      <c r="G72" s="49">
        <v>35367.3</v>
      </c>
      <c r="H72" s="13">
        <v>28042.5</v>
      </c>
      <c r="I72" s="62">
        <f>H72/G72</f>
        <v>0.7928934354615703</v>
      </c>
      <c r="J72" s="72">
        <f aca="true" t="shared" si="10" ref="J72:J82">H72-G72</f>
        <v>-7324.800000000003</v>
      </c>
      <c r="K72" s="385"/>
      <c r="L72" s="57"/>
      <c r="M72" s="117"/>
      <c r="N72" s="213">
        <v>22195.5</v>
      </c>
    </row>
    <row r="73" spans="1:14" ht="38.25" customHeight="1" hidden="1">
      <c r="A73" s="352" t="s">
        <v>342</v>
      </c>
      <c r="B73" s="16" t="s">
        <v>149</v>
      </c>
      <c r="C73" s="4" t="s">
        <v>75</v>
      </c>
      <c r="D73" s="4" t="s">
        <v>66</v>
      </c>
      <c r="E73" s="4" t="s">
        <v>336</v>
      </c>
      <c r="F73" s="4">
        <v>200</v>
      </c>
      <c r="G73" s="49">
        <v>1766.3</v>
      </c>
      <c r="H73" s="13">
        <v>28042.5</v>
      </c>
      <c r="I73" s="62">
        <f>H73/G73</f>
        <v>15.87640831115892</v>
      </c>
      <c r="J73" s="72">
        <f t="shared" si="10"/>
        <v>26276.2</v>
      </c>
      <c r="K73" s="385"/>
      <c r="L73" s="57"/>
      <c r="M73" s="117"/>
      <c r="N73" s="213">
        <v>8875.7</v>
      </c>
    </row>
    <row r="74" spans="1:14" ht="36.75" customHeight="1" hidden="1">
      <c r="A74" s="352" t="s">
        <v>343</v>
      </c>
      <c r="B74" s="16" t="s">
        <v>149</v>
      </c>
      <c r="C74" s="4" t="s">
        <v>75</v>
      </c>
      <c r="D74" s="4" t="s">
        <v>66</v>
      </c>
      <c r="E74" s="4" t="s">
        <v>336</v>
      </c>
      <c r="F74" s="4">
        <v>850</v>
      </c>
      <c r="G74" s="49">
        <v>1766.3</v>
      </c>
      <c r="H74" s="13">
        <v>28042.5</v>
      </c>
      <c r="I74" s="62">
        <f>H74/G74</f>
        <v>15.87640831115892</v>
      </c>
      <c r="J74" s="72">
        <f t="shared" si="10"/>
        <v>26276.2</v>
      </c>
      <c r="K74" s="385"/>
      <c r="L74" s="57"/>
      <c r="M74" s="117"/>
      <c r="N74" s="213">
        <v>873.1</v>
      </c>
    </row>
    <row r="75" spans="1:17" ht="93.75" customHeight="1" hidden="1">
      <c r="A75" s="352" t="s">
        <v>337</v>
      </c>
      <c r="B75" s="16" t="s">
        <v>149</v>
      </c>
      <c r="C75" s="4" t="s">
        <v>75</v>
      </c>
      <c r="D75" s="4" t="s">
        <v>66</v>
      </c>
      <c r="E75" s="12" t="s">
        <v>338</v>
      </c>
      <c r="F75" s="12"/>
      <c r="G75" s="49">
        <v>6.1</v>
      </c>
      <c r="H75" s="49">
        <v>10</v>
      </c>
      <c r="I75" s="62"/>
      <c r="J75" s="72">
        <f t="shared" si="10"/>
        <v>3.9000000000000004</v>
      </c>
      <c r="K75" s="385"/>
      <c r="L75" s="57"/>
      <c r="M75" s="329">
        <f>M76+M77+M78</f>
        <v>0</v>
      </c>
      <c r="N75" s="122">
        <f>N76+N77+N78</f>
        <v>34400</v>
      </c>
      <c r="P75" s="1" t="e">
        <f>#REF!</f>
        <v>#REF!</v>
      </c>
      <c r="Q75" s="1" t="s">
        <v>438</v>
      </c>
    </row>
    <row r="76" spans="1:14" ht="54.75" customHeight="1" hidden="1">
      <c r="A76" s="352" t="s">
        <v>339</v>
      </c>
      <c r="B76" s="16" t="s">
        <v>149</v>
      </c>
      <c r="C76" s="4" t="s">
        <v>75</v>
      </c>
      <c r="D76" s="4" t="s">
        <v>66</v>
      </c>
      <c r="E76" s="4" t="s">
        <v>338</v>
      </c>
      <c r="F76" s="4">
        <v>100</v>
      </c>
      <c r="G76" s="49">
        <v>6.1</v>
      </c>
      <c r="H76" s="49">
        <v>10</v>
      </c>
      <c r="I76" s="62"/>
      <c r="J76" s="72">
        <f t="shared" si="10"/>
        <v>3.9000000000000004</v>
      </c>
      <c r="K76" s="385"/>
      <c r="L76" s="57"/>
      <c r="M76" s="117"/>
      <c r="N76" s="213">
        <f>31880-283</f>
        <v>31597</v>
      </c>
    </row>
    <row r="77" spans="1:14" ht="37.5" customHeight="1" hidden="1">
      <c r="A77" s="352" t="s">
        <v>340</v>
      </c>
      <c r="B77" s="16" t="s">
        <v>149</v>
      </c>
      <c r="C77" s="4" t="s">
        <v>75</v>
      </c>
      <c r="D77" s="4" t="s">
        <v>66</v>
      </c>
      <c r="E77" s="4" t="s">
        <v>338</v>
      </c>
      <c r="F77" s="4">
        <v>200</v>
      </c>
      <c r="G77" s="49">
        <v>6.1</v>
      </c>
      <c r="H77" s="49">
        <v>10</v>
      </c>
      <c r="I77" s="62"/>
      <c r="J77" s="72">
        <f t="shared" si="10"/>
        <v>3.9000000000000004</v>
      </c>
      <c r="K77" s="385"/>
      <c r="L77" s="57"/>
      <c r="M77" s="117"/>
      <c r="N77" s="213">
        <v>2520</v>
      </c>
    </row>
    <row r="78" spans="1:14" ht="37.5" customHeight="1" hidden="1">
      <c r="A78" s="352" t="s">
        <v>428</v>
      </c>
      <c r="B78" s="16" t="s">
        <v>149</v>
      </c>
      <c r="C78" s="4" t="s">
        <v>75</v>
      </c>
      <c r="D78" s="4" t="s">
        <v>66</v>
      </c>
      <c r="E78" s="4" t="s">
        <v>338</v>
      </c>
      <c r="F78" s="4">
        <v>300</v>
      </c>
      <c r="G78" s="49">
        <v>6.1</v>
      </c>
      <c r="H78" s="49">
        <v>10</v>
      </c>
      <c r="I78" s="62"/>
      <c r="J78" s="72">
        <f t="shared" si="10"/>
        <v>3.9000000000000004</v>
      </c>
      <c r="K78" s="385"/>
      <c r="L78" s="57"/>
      <c r="M78" s="117"/>
      <c r="N78" s="213">
        <v>283</v>
      </c>
    </row>
    <row r="79" spans="1:14" ht="38.25" customHeight="1" hidden="1">
      <c r="A79" s="352" t="s">
        <v>351</v>
      </c>
      <c r="B79" s="16" t="s">
        <v>149</v>
      </c>
      <c r="C79" s="4" t="s">
        <v>75</v>
      </c>
      <c r="D79" s="4" t="s">
        <v>66</v>
      </c>
      <c r="E79" s="12" t="s">
        <v>350</v>
      </c>
      <c r="F79" s="12"/>
      <c r="G79" s="49">
        <v>6.1</v>
      </c>
      <c r="H79" s="49">
        <v>10</v>
      </c>
      <c r="I79" s="62"/>
      <c r="J79" s="72">
        <f t="shared" si="10"/>
        <v>3.9000000000000004</v>
      </c>
      <c r="K79" s="385"/>
      <c r="L79" s="57"/>
      <c r="M79" s="117"/>
      <c r="N79" s="213"/>
    </row>
    <row r="80" spans="1:14" ht="39.75" customHeight="1" hidden="1">
      <c r="A80" s="352" t="s">
        <v>352</v>
      </c>
      <c r="B80" s="16" t="s">
        <v>149</v>
      </c>
      <c r="C80" s="4" t="s">
        <v>75</v>
      </c>
      <c r="D80" s="4" t="s">
        <v>66</v>
      </c>
      <c r="E80" s="4" t="s">
        <v>350</v>
      </c>
      <c r="F80" s="4">
        <v>200</v>
      </c>
      <c r="G80" s="49">
        <v>6.1</v>
      </c>
      <c r="H80" s="49">
        <v>10</v>
      </c>
      <c r="I80" s="62"/>
      <c r="J80" s="72">
        <f t="shared" si="10"/>
        <v>3.9000000000000004</v>
      </c>
      <c r="K80" s="385"/>
      <c r="L80" s="57"/>
      <c r="M80" s="117"/>
      <c r="N80" s="213"/>
    </row>
    <row r="81" spans="1:14" ht="57" customHeight="1" hidden="1">
      <c r="A81" s="352" t="s">
        <v>347</v>
      </c>
      <c r="B81" s="16" t="s">
        <v>149</v>
      </c>
      <c r="C81" s="4" t="s">
        <v>75</v>
      </c>
      <c r="D81" s="4" t="s">
        <v>66</v>
      </c>
      <c r="E81" s="12" t="s">
        <v>349</v>
      </c>
      <c r="F81" s="12"/>
      <c r="G81" s="49">
        <v>6.1</v>
      </c>
      <c r="H81" s="49">
        <v>10</v>
      </c>
      <c r="I81" s="62"/>
      <c r="J81" s="72">
        <f t="shared" si="10"/>
        <v>3.9000000000000004</v>
      </c>
      <c r="K81" s="385"/>
      <c r="L81" s="57"/>
      <c r="M81" s="117"/>
      <c r="N81" s="213"/>
    </row>
    <row r="82" spans="1:14" ht="39.75" customHeight="1" hidden="1">
      <c r="A82" s="352" t="s">
        <v>348</v>
      </c>
      <c r="B82" s="16" t="s">
        <v>149</v>
      </c>
      <c r="C82" s="4" t="s">
        <v>75</v>
      </c>
      <c r="D82" s="4" t="s">
        <v>66</v>
      </c>
      <c r="E82" s="4" t="s">
        <v>349</v>
      </c>
      <c r="F82" s="4">
        <v>200</v>
      </c>
      <c r="G82" s="49">
        <v>6.1</v>
      </c>
      <c r="H82" s="49">
        <v>10</v>
      </c>
      <c r="I82" s="62"/>
      <c r="J82" s="72">
        <f t="shared" si="10"/>
        <v>3.9000000000000004</v>
      </c>
      <c r="K82" s="385"/>
      <c r="L82" s="57"/>
      <c r="M82" s="117"/>
      <c r="N82" s="213"/>
    </row>
    <row r="83" spans="1:14" s="21" customFormat="1" ht="21.75" customHeight="1" hidden="1">
      <c r="A83" s="353" t="s">
        <v>25</v>
      </c>
      <c r="B83" s="43" t="s">
        <v>149</v>
      </c>
      <c r="C83" s="42" t="s">
        <v>75</v>
      </c>
      <c r="D83" s="42" t="s">
        <v>69</v>
      </c>
      <c r="E83" s="42"/>
      <c r="F83" s="42"/>
      <c r="G83" s="45" t="e">
        <f>G84+#REF!+#REF!+#REF!+G104</f>
        <v>#REF!</v>
      </c>
      <c r="H83" s="45" t="e">
        <f>H84+#REF!+#REF!+#REF!</f>
        <v>#REF!</v>
      </c>
      <c r="I83" s="45" t="e">
        <f>I84+#REF!+#REF!+#REF!</f>
        <v>#REF!</v>
      </c>
      <c r="J83" s="84" t="e">
        <f>J84+#REF!+#REF!+#REF!</f>
        <v>#REF!</v>
      </c>
      <c r="K83" s="390"/>
      <c r="L83" s="106">
        <f>L84</f>
        <v>0</v>
      </c>
      <c r="M83" s="332">
        <f>M84</f>
        <v>0</v>
      </c>
      <c r="N83" s="127">
        <f>N84</f>
        <v>270841.4</v>
      </c>
    </row>
    <row r="84" spans="1:14" s="21" customFormat="1" ht="79.5" customHeight="1" hidden="1">
      <c r="A84" s="352" t="s">
        <v>344</v>
      </c>
      <c r="B84" s="16" t="s">
        <v>149</v>
      </c>
      <c r="C84" s="12" t="s">
        <v>75</v>
      </c>
      <c r="D84" s="12" t="s">
        <v>69</v>
      </c>
      <c r="E84" s="12" t="s">
        <v>345</v>
      </c>
      <c r="F84" s="12"/>
      <c r="G84" s="35" t="e">
        <f>G99</f>
        <v>#REF!</v>
      </c>
      <c r="H84" s="35" t="e">
        <f>H99</f>
        <v>#REF!</v>
      </c>
      <c r="I84" s="35" t="e">
        <f>I99</f>
        <v>#REF!</v>
      </c>
      <c r="J84" s="85" t="e">
        <f>J99</f>
        <v>#REF!</v>
      </c>
      <c r="K84" s="391"/>
      <c r="L84" s="230">
        <f>L85+L89+L99+L102+L93+L95+L97+L104+L106+L108</f>
        <v>0</v>
      </c>
      <c r="M84" s="334">
        <f>M85+M89+M99+M102+M93+M95+M97+M104+M106+M108</f>
        <v>0</v>
      </c>
      <c r="N84" s="125">
        <f>N85+N89+N99+N102+N93+N95+N97+N104+N106+N108</f>
        <v>270841.4</v>
      </c>
    </row>
    <row r="85" spans="1:14" ht="75" hidden="1">
      <c r="A85" s="352" t="s">
        <v>353</v>
      </c>
      <c r="B85" s="16" t="s">
        <v>149</v>
      </c>
      <c r="C85" s="4" t="s">
        <v>75</v>
      </c>
      <c r="D85" s="4" t="s">
        <v>69</v>
      </c>
      <c r="E85" s="12" t="s">
        <v>346</v>
      </c>
      <c r="F85" s="4"/>
      <c r="G85" s="68">
        <v>100</v>
      </c>
      <c r="H85" s="49">
        <v>134554.5</v>
      </c>
      <c r="I85" s="62">
        <f>H85/G85</f>
        <v>1345.545</v>
      </c>
      <c r="J85" s="72">
        <f>H85-G85</f>
        <v>134454.5</v>
      </c>
      <c r="K85" s="385"/>
      <c r="L85" s="229">
        <f>L86+L87+L88</f>
        <v>0</v>
      </c>
      <c r="M85" s="204">
        <f>M86+M87+M88</f>
        <v>0</v>
      </c>
      <c r="N85" s="131">
        <f>N86+N87+N88</f>
        <v>35102.9</v>
      </c>
    </row>
    <row r="86" spans="1:14" ht="54.75" customHeight="1" hidden="1">
      <c r="A86" s="352" t="s">
        <v>341</v>
      </c>
      <c r="B86" s="16" t="s">
        <v>149</v>
      </c>
      <c r="C86" s="4" t="s">
        <v>75</v>
      </c>
      <c r="D86" s="4" t="s">
        <v>69</v>
      </c>
      <c r="E86" s="4" t="s">
        <v>346</v>
      </c>
      <c r="F86" s="4">
        <v>100</v>
      </c>
      <c r="G86" s="68">
        <v>100</v>
      </c>
      <c r="H86" s="49">
        <v>134554.5</v>
      </c>
      <c r="I86" s="62">
        <f>H86/G86</f>
        <v>1345.545</v>
      </c>
      <c r="J86" s="72">
        <f>H86-G86</f>
        <v>134454.5</v>
      </c>
      <c r="K86" s="385"/>
      <c r="L86" s="57"/>
      <c r="M86" s="117"/>
      <c r="N86" s="213">
        <v>1025.2</v>
      </c>
    </row>
    <row r="87" spans="1:14" ht="56.25" hidden="1">
      <c r="A87" s="352" t="s">
        <v>342</v>
      </c>
      <c r="B87" s="16" t="s">
        <v>149</v>
      </c>
      <c r="C87" s="4" t="s">
        <v>75</v>
      </c>
      <c r="D87" s="4" t="s">
        <v>69</v>
      </c>
      <c r="E87" s="4" t="s">
        <v>346</v>
      </c>
      <c r="F87" s="4">
        <v>200</v>
      </c>
      <c r="G87" s="68">
        <v>9574</v>
      </c>
      <c r="H87" s="49">
        <v>134554.5</v>
      </c>
      <c r="I87" s="62">
        <f>H87/G87</f>
        <v>14.054157092124504</v>
      </c>
      <c r="J87" s="72">
        <f>H87-G87</f>
        <v>124980.5</v>
      </c>
      <c r="K87" s="385"/>
      <c r="L87" s="228"/>
      <c r="M87" s="117"/>
      <c r="N87" s="213">
        <v>28149.9</v>
      </c>
    </row>
    <row r="88" spans="1:14" ht="56.25" hidden="1">
      <c r="A88" s="352" t="s">
        <v>343</v>
      </c>
      <c r="B88" s="16" t="s">
        <v>149</v>
      </c>
      <c r="C88" s="4" t="s">
        <v>75</v>
      </c>
      <c r="D88" s="4" t="s">
        <v>69</v>
      </c>
      <c r="E88" s="4" t="s">
        <v>346</v>
      </c>
      <c r="F88" s="4">
        <v>850</v>
      </c>
      <c r="G88" s="68"/>
      <c r="H88" s="49">
        <v>134554.5</v>
      </c>
      <c r="I88" s="62" t="e">
        <f>H88/G88</f>
        <v>#DIV/0!</v>
      </c>
      <c r="J88" s="72">
        <f>H88-G88</f>
        <v>134554.5</v>
      </c>
      <c r="K88" s="385"/>
      <c r="L88" s="57"/>
      <c r="M88" s="117"/>
      <c r="N88" s="213">
        <v>5927.8</v>
      </c>
    </row>
    <row r="89" spans="1:14" ht="39.75" customHeight="1" hidden="1">
      <c r="A89" s="352" t="s">
        <v>354</v>
      </c>
      <c r="B89" s="11" t="s">
        <v>149</v>
      </c>
      <c r="C89" s="12" t="s">
        <v>75</v>
      </c>
      <c r="D89" s="12" t="s">
        <v>69</v>
      </c>
      <c r="E89" s="12" t="s">
        <v>355</v>
      </c>
      <c r="F89" s="12"/>
      <c r="G89" s="13" t="e">
        <f>#REF!</f>
        <v>#REF!</v>
      </c>
      <c r="H89" s="13" t="e">
        <f>#REF!</f>
        <v>#REF!</v>
      </c>
      <c r="I89" s="13" t="e">
        <f>#REF!</f>
        <v>#REF!</v>
      </c>
      <c r="J89" s="81" t="e">
        <f>#REF!</f>
        <v>#REF!</v>
      </c>
      <c r="K89" s="328"/>
      <c r="L89" s="101">
        <f>L90+L91+L92</f>
        <v>0</v>
      </c>
      <c r="M89" s="330">
        <f>M90+M91+M92</f>
        <v>0</v>
      </c>
      <c r="N89" s="121">
        <f>N90+N91+N92</f>
        <v>12749.5</v>
      </c>
    </row>
    <row r="90" spans="1:14" ht="58.5" customHeight="1" hidden="1">
      <c r="A90" s="352" t="s">
        <v>341</v>
      </c>
      <c r="B90" s="16" t="s">
        <v>149</v>
      </c>
      <c r="C90" s="4" t="s">
        <v>75</v>
      </c>
      <c r="D90" s="4" t="s">
        <v>69</v>
      </c>
      <c r="E90" s="4" t="s">
        <v>355</v>
      </c>
      <c r="F90" s="4">
        <v>100</v>
      </c>
      <c r="G90" s="49">
        <v>9293.9</v>
      </c>
      <c r="H90" s="13">
        <v>8943.5</v>
      </c>
      <c r="I90" s="62">
        <f>H90/G90</f>
        <v>0.9622978512787959</v>
      </c>
      <c r="J90" s="72">
        <f>H90-G90</f>
        <v>-350.39999999999964</v>
      </c>
      <c r="K90" s="385"/>
      <c r="L90" s="57"/>
      <c r="M90" s="117"/>
      <c r="N90" s="213">
        <v>10257.7</v>
      </c>
    </row>
    <row r="91" spans="1:14" ht="42" customHeight="1" hidden="1">
      <c r="A91" s="352" t="s">
        <v>342</v>
      </c>
      <c r="B91" s="16" t="s">
        <v>149</v>
      </c>
      <c r="C91" s="4" t="s">
        <v>75</v>
      </c>
      <c r="D91" s="4" t="s">
        <v>69</v>
      </c>
      <c r="E91" s="4" t="s">
        <v>355</v>
      </c>
      <c r="F91" s="4">
        <v>200</v>
      </c>
      <c r="G91" s="49">
        <v>1756.8</v>
      </c>
      <c r="H91" s="13">
        <v>8943.5</v>
      </c>
      <c r="I91" s="62">
        <f>H91/G91</f>
        <v>5.090790072859745</v>
      </c>
      <c r="J91" s="72">
        <f>H91-G91</f>
        <v>7186.7</v>
      </c>
      <c r="K91" s="385"/>
      <c r="L91" s="57"/>
      <c r="M91" s="117"/>
      <c r="N91" s="213">
        <v>2329.8</v>
      </c>
    </row>
    <row r="92" spans="1:14" ht="42" customHeight="1" hidden="1">
      <c r="A92" s="352" t="s">
        <v>343</v>
      </c>
      <c r="B92" s="16" t="s">
        <v>149</v>
      </c>
      <c r="C92" s="4" t="s">
        <v>75</v>
      </c>
      <c r="D92" s="4" t="s">
        <v>69</v>
      </c>
      <c r="E92" s="4" t="s">
        <v>355</v>
      </c>
      <c r="F92" s="4">
        <v>850</v>
      </c>
      <c r="G92" s="49">
        <v>1756.8</v>
      </c>
      <c r="H92" s="13">
        <v>8943.5</v>
      </c>
      <c r="I92" s="62">
        <f>H92/G92</f>
        <v>5.090790072859745</v>
      </c>
      <c r="J92" s="72">
        <f>H92-G92</f>
        <v>7186.7</v>
      </c>
      <c r="K92" s="385"/>
      <c r="L92" s="57"/>
      <c r="M92" s="117"/>
      <c r="N92" s="213">
        <v>162</v>
      </c>
    </row>
    <row r="93" spans="1:14" s="21" customFormat="1" ht="168.75" hidden="1">
      <c r="A93" s="352" t="s">
        <v>363</v>
      </c>
      <c r="B93" s="11" t="s">
        <v>149</v>
      </c>
      <c r="C93" s="12" t="s">
        <v>75</v>
      </c>
      <c r="D93" s="12" t="s">
        <v>69</v>
      </c>
      <c r="E93" s="12" t="s">
        <v>362</v>
      </c>
      <c r="F93" s="4"/>
      <c r="G93" s="30" t="e">
        <f>G94+#REF!+#REF!+G99+#REF!</f>
        <v>#REF!</v>
      </c>
      <c r="H93" s="30" t="e">
        <f>H94+#REF!+#REF!</f>
        <v>#REF!</v>
      </c>
      <c r="I93" s="30" t="e">
        <f>I94+#REF!+#REF!</f>
        <v>#REF!</v>
      </c>
      <c r="J93" s="86" t="e">
        <f>J94+#REF!+#REF!</f>
        <v>#REF!</v>
      </c>
      <c r="K93" s="336"/>
      <c r="L93" s="104">
        <f>L94</f>
        <v>0</v>
      </c>
      <c r="M93" s="334">
        <f>M94</f>
        <v>0</v>
      </c>
      <c r="N93" s="125">
        <f>N94</f>
        <v>0</v>
      </c>
    </row>
    <row r="94" spans="1:14" ht="56.25" hidden="1">
      <c r="A94" s="352" t="s">
        <v>370</v>
      </c>
      <c r="B94" s="16" t="s">
        <v>149</v>
      </c>
      <c r="C94" s="4" t="s">
        <v>75</v>
      </c>
      <c r="D94" s="4" t="s">
        <v>69</v>
      </c>
      <c r="E94" s="4" t="s">
        <v>362</v>
      </c>
      <c r="F94" s="4">
        <v>200</v>
      </c>
      <c r="G94" s="68">
        <v>180187</v>
      </c>
      <c r="H94" s="49">
        <v>134554.5</v>
      </c>
      <c r="I94" s="62">
        <f>H94/G94</f>
        <v>0.746749210542381</v>
      </c>
      <c r="J94" s="72">
        <f>H94-G94</f>
        <v>-45632.5</v>
      </c>
      <c r="K94" s="385"/>
      <c r="L94" s="57">
        <v>0</v>
      </c>
      <c r="M94" s="117"/>
      <c r="N94" s="213"/>
    </row>
    <row r="95" spans="1:14" s="21" customFormat="1" ht="168.75" hidden="1">
      <c r="A95" s="352" t="s">
        <v>364</v>
      </c>
      <c r="B95" s="11" t="s">
        <v>149</v>
      </c>
      <c r="C95" s="12" t="s">
        <v>75</v>
      </c>
      <c r="D95" s="12" t="s">
        <v>69</v>
      </c>
      <c r="E95" s="12" t="s">
        <v>365</v>
      </c>
      <c r="F95" s="4"/>
      <c r="G95" s="30" t="e">
        <f>G96+#REF!+#REF!+G101+#REF!</f>
        <v>#REF!</v>
      </c>
      <c r="H95" s="30" t="e">
        <f>H96+#REF!+#REF!</f>
        <v>#REF!</v>
      </c>
      <c r="I95" s="30" t="e">
        <f>I96+#REF!+#REF!</f>
        <v>#REF!</v>
      </c>
      <c r="J95" s="86" t="e">
        <f>J96+#REF!+#REF!</f>
        <v>#REF!</v>
      </c>
      <c r="K95" s="336"/>
      <c r="L95" s="104">
        <f>L96</f>
        <v>0</v>
      </c>
      <c r="M95" s="334">
        <f>M96</f>
        <v>0</v>
      </c>
      <c r="N95" s="125">
        <f>N96</f>
        <v>0</v>
      </c>
    </row>
    <row r="96" spans="1:14" ht="56.25" hidden="1">
      <c r="A96" s="352" t="s">
        <v>369</v>
      </c>
      <c r="B96" s="16" t="s">
        <v>149</v>
      </c>
      <c r="C96" s="4" t="s">
        <v>75</v>
      </c>
      <c r="D96" s="4" t="s">
        <v>69</v>
      </c>
      <c r="E96" s="4" t="s">
        <v>365</v>
      </c>
      <c r="F96" s="4">
        <v>200</v>
      </c>
      <c r="G96" s="68">
        <v>180187</v>
      </c>
      <c r="H96" s="49">
        <v>134554.5</v>
      </c>
      <c r="I96" s="62">
        <f>H96/G96</f>
        <v>0.746749210542381</v>
      </c>
      <c r="J96" s="72">
        <f>H96-G96</f>
        <v>-45632.5</v>
      </c>
      <c r="K96" s="385"/>
      <c r="L96" s="57">
        <v>0</v>
      </c>
      <c r="M96" s="117"/>
      <c r="N96" s="213"/>
    </row>
    <row r="97" spans="1:14" s="21" customFormat="1" ht="187.5" hidden="1">
      <c r="A97" s="352" t="s">
        <v>366</v>
      </c>
      <c r="B97" s="11" t="s">
        <v>149</v>
      </c>
      <c r="C97" s="12" t="s">
        <v>75</v>
      </c>
      <c r="D97" s="12" t="s">
        <v>69</v>
      </c>
      <c r="E97" s="12" t="s">
        <v>367</v>
      </c>
      <c r="F97" s="4"/>
      <c r="G97" s="30" t="e">
        <f>G98+#REF!+#REF!+G103+#REF!</f>
        <v>#REF!</v>
      </c>
      <c r="H97" s="30" t="e">
        <f>H98+#REF!+#REF!</f>
        <v>#REF!</v>
      </c>
      <c r="I97" s="30" t="e">
        <f>I98+#REF!+#REF!</f>
        <v>#REF!</v>
      </c>
      <c r="J97" s="86" t="e">
        <f>J98+#REF!+#REF!</f>
        <v>#REF!</v>
      </c>
      <c r="K97" s="336"/>
      <c r="L97" s="230">
        <f>L98</f>
        <v>0</v>
      </c>
      <c r="M97" s="334">
        <f>M98</f>
        <v>0</v>
      </c>
      <c r="N97" s="125">
        <f>N98</f>
        <v>0</v>
      </c>
    </row>
    <row r="98" spans="1:14" ht="56.25" hidden="1">
      <c r="A98" s="352" t="s">
        <v>368</v>
      </c>
      <c r="B98" s="16" t="s">
        <v>149</v>
      </c>
      <c r="C98" s="4" t="s">
        <v>75</v>
      </c>
      <c r="D98" s="4" t="s">
        <v>69</v>
      </c>
      <c r="E98" s="4" t="s">
        <v>367</v>
      </c>
      <c r="F98" s="4">
        <v>200</v>
      </c>
      <c r="G98" s="68">
        <v>180187</v>
      </c>
      <c r="H98" s="49">
        <v>134554.5</v>
      </c>
      <c r="I98" s="62">
        <f>H98/G98</f>
        <v>0.746749210542381</v>
      </c>
      <c r="J98" s="72">
        <f>H98-G98</f>
        <v>-45632.5</v>
      </c>
      <c r="K98" s="385"/>
      <c r="L98" s="228"/>
      <c r="M98" s="117"/>
      <c r="N98" s="213"/>
    </row>
    <row r="99" spans="1:17" s="21" customFormat="1" ht="206.25" hidden="1">
      <c r="A99" s="352" t="s">
        <v>429</v>
      </c>
      <c r="B99" s="16" t="s">
        <v>149</v>
      </c>
      <c r="C99" s="4" t="s">
        <v>75</v>
      </c>
      <c r="D99" s="4" t="s">
        <v>69</v>
      </c>
      <c r="E99" s="12" t="s">
        <v>356</v>
      </c>
      <c r="F99" s="4"/>
      <c r="G99" s="30" t="e">
        <f>G100+#REF!+#REF!+G101+#REF!</f>
        <v>#REF!</v>
      </c>
      <c r="H99" s="30" t="e">
        <f>H100+#REF!+#REF!</f>
        <v>#REF!</v>
      </c>
      <c r="I99" s="30" t="e">
        <f>I100+#REF!+#REF!</f>
        <v>#REF!</v>
      </c>
      <c r="J99" s="86" t="e">
        <f>J100+#REF!+#REF!</f>
        <v>#REF!</v>
      </c>
      <c r="K99" s="336"/>
      <c r="L99" s="104">
        <f>L100+L101</f>
        <v>0</v>
      </c>
      <c r="M99" s="334">
        <f>M100+M101</f>
        <v>0</v>
      </c>
      <c r="N99" s="125">
        <f>N100+N101</f>
        <v>220366</v>
      </c>
      <c r="P99" s="21" t="e">
        <f>#REF!</f>
        <v>#REF!</v>
      </c>
      <c r="Q99" s="21" t="s">
        <v>438</v>
      </c>
    </row>
    <row r="100" spans="1:14" ht="54" customHeight="1" hidden="1">
      <c r="A100" s="352" t="s">
        <v>339</v>
      </c>
      <c r="B100" s="16" t="s">
        <v>149</v>
      </c>
      <c r="C100" s="4" t="s">
        <v>75</v>
      </c>
      <c r="D100" s="4" t="s">
        <v>69</v>
      </c>
      <c r="E100" s="4" t="s">
        <v>356</v>
      </c>
      <c r="F100" s="4">
        <v>100</v>
      </c>
      <c r="G100" s="68">
        <v>180187</v>
      </c>
      <c r="H100" s="49">
        <v>134554.5</v>
      </c>
      <c r="I100" s="62">
        <f>H100/G100</f>
        <v>0.746749210542381</v>
      </c>
      <c r="J100" s="72">
        <f>H100-G100</f>
        <v>-45632.5</v>
      </c>
      <c r="K100" s="385"/>
      <c r="L100" s="228"/>
      <c r="M100" s="117"/>
      <c r="N100" s="213">
        <v>216538</v>
      </c>
    </row>
    <row r="101" spans="1:14" ht="75" hidden="1">
      <c r="A101" s="352" t="s">
        <v>340</v>
      </c>
      <c r="B101" s="16" t="s">
        <v>149</v>
      </c>
      <c r="C101" s="4" t="s">
        <v>75</v>
      </c>
      <c r="D101" s="4" t="s">
        <v>69</v>
      </c>
      <c r="E101" s="4" t="s">
        <v>356</v>
      </c>
      <c r="F101" s="4">
        <v>200</v>
      </c>
      <c r="G101" s="68">
        <v>3771</v>
      </c>
      <c r="H101" s="49">
        <v>134554.5</v>
      </c>
      <c r="I101" s="62">
        <f>H101/G101</f>
        <v>35.68138424821002</v>
      </c>
      <c r="J101" s="72">
        <f>H101-G101</f>
        <v>130783.5</v>
      </c>
      <c r="K101" s="385"/>
      <c r="L101" s="228"/>
      <c r="M101" s="117"/>
      <c r="N101" s="213">
        <v>3828</v>
      </c>
    </row>
    <row r="102" spans="1:14" ht="78" customHeight="1" hidden="1">
      <c r="A102" s="352" t="s">
        <v>358</v>
      </c>
      <c r="B102" s="16" t="s">
        <v>149</v>
      </c>
      <c r="C102" s="12" t="s">
        <v>75</v>
      </c>
      <c r="D102" s="12" t="s">
        <v>69</v>
      </c>
      <c r="E102" s="12" t="s">
        <v>359</v>
      </c>
      <c r="F102" s="12"/>
      <c r="G102" s="63">
        <v>2219</v>
      </c>
      <c r="H102" s="13">
        <v>8943.5</v>
      </c>
      <c r="I102" s="62">
        <f>H102/G102</f>
        <v>4.030419107706174</v>
      </c>
      <c r="J102" s="72">
        <f>H102-G102</f>
        <v>6724.5</v>
      </c>
      <c r="K102" s="385"/>
      <c r="L102" s="100">
        <f>L103</f>
        <v>0</v>
      </c>
      <c r="M102" s="204">
        <f>M103</f>
        <v>0</v>
      </c>
      <c r="N102" s="131">
        <f>N103</f>
        <v>2623</v>
      </c>
    </row>
    <row r="103" spans="1:14" ht="43.5" customHeight="1" hidden="1">
      <c r="A103" s="352" t="s">
        <v>340</v>
      </c>
      <c r="B103" s="16" t="s">
        <v>149</v>
      </c>
      <c r="C103" s="4" t="s">
        <v>75</v>
      </c>
      <c r="D103" s="4" t="s">
        <v>69</v>
      </c>
      <c r="E103" s="4" t="s">
        <v>359</v>
      </c>
      <c r="F103" s="4">
        <v>200</v>
      </c>
      <c r="G103" s="63">
        <v>2219</v>
      </c>
      <c r="H103" s="13">
        <v>8943.5</v>
      </c>
      <c r="I103" s="62">
        <f>H103/G103</f>
        <v>4.030419107706174</v>
      </c>
      <c r="J103" s="72">
        <f>H103-G103</f>
        <v>6724.5</v>
      </c>
      <c r="K103" s="385"/>
      <c r="L103" s="57"/>
      <c r="M103" s="117"/>
      <c r="N103" s="213">
        <v>2623</v>
      </c>
    </row>
    <row r="104" spans="1:14" ht="39.75" customHeight="1" hidden="1">
      <c r="A104" s="352" t="s">
        <v>407</v>
      </c>
      <c r="B104" s="11" t="s">
        <v>149</v>
      </c>
      <c r="C104" s="12" t="s">
        <v>75</v>
      </c>
      <c r="D104" s="12" t="s">
        <v>69</v>
      </c>
      <c r="E104" s="12" t="s">
        <v>409</v>
      </c>
      <c r="F104" s="12"/>
      <c r="G104" s="13">
        <f>G105+G107+G106</f>
        <v>21210.2</v>
      </c>
      <c r="H104" s="13">
        <f>H105+H107+H106</f>
        <v>26830.5</v>
      </c>
      <c r="I104" s="13">
        <f>I105+I107+I106</f>
        <v>7454.9269104623445</v>
      </c>
      <c r="J104" s="81">
        <f>J105+J107+J106</f>
        <v>5620.299999999999</v>
      </c>
      <c r="K104" s="328"/>
      <c r="L104" s="101">
        <f>L105</f>
        <v>0</v>
      </c>
      <c r="M104" s="330">
        <f>M105</f>
        <v>0</v>
      </c>
      <c r="N104" s="121">
        <f>N105</f>
        <v>0</v>
      </c>
    </row>
    <row r="105" spans="1:14" ht="40.5" customHeight="1" hidden="1">
      <c r="A105" s="352" t="s">
        <v>408</v>
      </c>
      <c r="B105" s="16" t="s">
        <v>149</v>
      </c>
      <c r="C105" s="4" t="s">
        <v>75</v>
      </c>
      <c r="D105" s="4" t="s">
        <v>69</v>
      </c>
      <c r="E105" s="4" t="s">
        <v>409</v>
      </c>
      <c r="F105" s="4">
        <v>200</v>
      </c>
      <c r="G105" s="15">
        <v>1.2</v>
      </c>
      <c r="H105" s="13">
        <f>H106</f>
        <v>8943.5</v>
      </c>
      <c r="I105" s="62">
        <f>H105/G105</f>
        <v>7452.916666666667</v>
      </c>
      <c r="J105" s="72">
        <f>H105-G105</f>
        <v>8942.3</v>
      </c>
      <c r="K105" s="385"/>
      <c r="L105" s="57"/>
      <c r="M105" s="117"/>
      <c r="N105" s="213"/>
    </row>
    <row r="106" spans="1:14" ht="39" customHeight="1" hidden="1">
      <c r="A106" s="352" t="s">
        <v>410</v>
      </c>
      <c r="B106" s="11" t="s">
        <v>149</v>
      </c>
      <c r="C106" s="12" t="s">
        <v>75</v>
      </c>
      <c r="D106" s="12" t="s">
        <v>69</v>
      </c>
      <c r="E106" s="12" t="s">
        <v>411</v>
      </c>
      <c r="F106" s="4"/>
      <c r="G106" s="49">
        <v>6350.4</v>
      </c>
      <c r="H106" s="13">
        <v>8943.5</v>
      </c>
      <c r="I106" s="62">
        <f>H106/G106</f>
        <v>1.4083364827412448</v>
      </c>
      <c r="J106" s="72">
        <f>H106-G106</f>
        <v>2593.1000000000004</v>
      </c>
      <c r="K106" s="385"/>
      <c r="L106" s="57">
        <f>L107</f>
        <v>0</v>
      </c>
      <c r="M106" s="329">
        <f>M107</f>
        <v>0</v>
      </c>
      <c r="N106" s="122">
        <f>N107</f>
        <v>0</v>
      </c>
    </row>
    <row r="107" spans="1:14" ht="36.75" customHeight="1" hidden="1">
      <c r="A107" s="352" t="s">
        <v>412</v>
      </c>
      <c r="B107" s="16" t="s">
        <v>149</v>
      </c>
      <c r="C107" s="4" t="s">
        <v>75</v>
      </c>
      <c r="D107" s="4" t="s">
        <v>69</v>
      </c>
      <c r="E107" s="4" t="s">
        <v>411</v>
      </c>
      <c r="F107" s="4">
        <v>200</v>
      </c>
      <c r="G107" s="49">
        <v>14858.6</v>
      </c>
      <c r="H107" s="13">
        <v>8943.5</v>
      </c>
      <c r="I107" s="62">
        <f>H107/G107</f>
        <v>0.6019073129366158</v>
      </c>
      <c r="J107" s="72">
        <f>H107-G107</f>
        <v>-5915.1</v>
      </c>
      <c r="K107" s="385"/>
      <c r="L107" s="57"/>
      <c r="M107" s="117"/>
      <c r="N107" s="213"/>
    </row>
    <row r="108" spans="1:14" ht="54.75" customHeight="1" hidden="1">
      <c r="A108" s="352" t="s">
        <v>413</v>
      </c>
      <c r="B108" s="11" t="s">
        <v>149</v>
      </c>
      <c r="C108" s="12" t="s">
        <v>75</v>
      </c>
      <c r="D108" s="12" t="s">
        <v>69</v>
      </c>
      <c r="E108" s="12" t="s">
        <v>415</v>
      </c>
      <c r="F108" s="4"/>
      <c r="G108" s="49">
        <v>6350.4</v>
      </c>
      <c r="H108" s="13">
        <v>8943.5</v>
      </c>
      <c r="I108" s="62">
        <f>H108/G108</f>
        <v>1.4083364827412448</v>
      </c>
      <c r="J108" s="72">
        <f>H108-G108</f>
        <v>2593.1000000000004</v>
      </c>
      <c r="K108" s="385"/>
      <c r="L108" s="57">
        <f>L109</f>
        <v>0</v>
      </c>
      <c r="M108" s="329">
        <f>M109</f>
        <v>0</v>
      </c>
      <c r="N108" s="122">
        <f>N109</f>
        <v>0</v>
      </c>
    </row>
    <row r="109" spans="1:14" ht="36.75" customHeight="1" hidden="1">
      <c r="A109" s="352" t="s">
        <v>414</v>
      </c>
      <c r="B109" s="16" t="s">
        <v>149</v>
      </c>
      <c r="C109" s="4" t="s">
        <v>75</v>
      </c>
      <c r="D109" s="4" t="s">
        <v>69</v>
      </c>
      <c r="E109" s="4" t="s">
        <v>415</v>
      </c>
      <c r="F109" s="4">
        <v>200</v>
      </c>
      <c r="G109" s="49">
        <v>14858.6</v>
      </c>
      <c r="H109" s="13">
        <v>8943.5</v>
      </c>
      <c r="I109" s="62">
        <f>H109/G109</f>
        <v>0.6019073129366158</v>
      </c>
      <c r="J109" s="72">
        <f>H109-G109</f>
        <v>-5915.1</v>
      </c>
      <c r="K109" s="385"/>
      <c r="L109" s="57"/>
      <c r="M109" s="117"/>
      <c r="N109" s="213"/>
    </row>
    <row r="110" spans="1:14" ht="24.75" customHeight="1" hidden="1">
      <c r="A110" s="353" t="s">
        <v>77</v>
      </c>
      <c r="B110" s="149" t="s">
        <v>149</v>
      </c>
      <c r="C110" s="42" t="s">
        <v>75</v>
      </c>
      <c r="D110" s="42" t="s">
        <v>72</v>
      </c>
      <c r="E110" s="42"/>
      <c r="F110" s="42"/>
      <c r="G110" s="44">
        <f>G111+G112</f>
        <v>5.3</v>
      </c>
      <c r="H110" s="44">
        <f>H111+H112</f>
        <v>1.4</v>
      </c>
      <c r="I110" s="44">
        <f>I111+I112</f>
        <v>0.7134615384615384</v>
      </c>
      <c r="J110" s="83">
        <f>J111+J112</f>
        <v>-3.9</v>
      </c>
      <c r="K110" s="388"/>
      <c r="L110" s="105">
        <f aca="true" t="shared" si="11" ref="L110:N111">L111</f>
        <v>0</v>
      </c>
      <c r="M110" s="327">
        <f t="shared" si="11"/>
        <v>0</v>
      </c>
      <c r="N110" s="126">
        <f t="shared" si="11"/>
        <v>49</v>
      </c>
    </row>
    <row r="111" spans="1:14" ht="56.25" hidden="1">
      <c r="A111" s="352" t="s">
        <v>361</v>
      </c>
      <c r="B111" s="11" t="s">
        <v>149</v>
      </c>
      <c r="C111" s="12" t="s">
        <v>75</v>
      </c>
      <c r="D111" s="12" t="s">
        <v>72</v>
      </c>
      <c r="E111" s="12" t="s">
        <v>360</v>
      </c>
      <c r="F111" s="4"/>
      <c r="G111" s="15">
        <v>4</v>
      </c>
      <c r="H111" s="13">
        <f>H112</f>
        <v>0.7</v>
      </c>
      <c r="I111" s="62">
        <f>H111/G111</f>
        <v>0.175</v>
      </c>
      <c r="J111" s="72">
        <f>H111-G111</f>
        <v>-3.3</v>
      </c>
      <c r="K111" s="385"/>
      <c r="L111" s="100">
        <f t="shared" si="11"/>
        <v>0</v>
      </c>
      <c r="M111" s="204">
        <f t="shared" si="11"/>
        <v>0</v>
      </c>
      <c r="N111" s="131">
        <f t="shared" si="11"/>
        <v>49</v>
      </c>
    </row>
    <row r="112" spans="1:14" s="21" customFormat="1" ht="62.25" customHeight="1" hidden="1">
      <c r="A112" s="352" t="s">
        <v>341</v>
      </c>
      <c r="B112" s="16" t="s">
        <v>149</v>
      </c>
      <c r="C112" s="4" t="s">
        <v>75</v>
      </c>
      <c r="D112" s="4" t="s">
        <v>72</v>
      </c>
      <c r="E112" s="4" t="s">
        <v>360</v>
      </c>
      <c r="F112" s="4">
        <v>100</v>
      </c>
      <c r="G112" s="49">
        <v>1.3</v>
      </c>
      <c r="H112" s="13">
        <v>0.7</v>
      </c>
      <c r="I112" s="62">
        <f>H112/G112</f>
        <v>0.5384615384615384</v>
      </c>
      <c r="J112" s="72">
        <f>H112-G112</f>
        <v>-0.6000000000000001</v>
      </c>
      <c r="K112" s="385"/>
      <c r="L112" s="57"/>
      <c r="M112" s="129"/>
      <c r="N112" s="216">
        <v>49</v>
      </c>
    </row>
    <row r="113" spans="1:14" ht="25.5" customHeight="1" hidden="1">
      <c r="A113" s="353" t="s">
        <v>27</v>
      </c>
      <c r="B113" s="43" t="s">
        <v>149</v>
      </c>
      <c r="C113" s="42" t="s">
        <v>75</v>
      </c>
      <c r="D113" s="42" t="s">
        <v>75</v>
      </c>
      <c r="E113" s="42"/>
      <c r="F113" s="42"/>
      <c r="G113" s="44" t="e">
        <f>G114+#REF!+G118+#REF!</f>
        <v>#REF!</v>
      </c>
      <c r="H113" s="44" t="e">
        <f>H114+#REF!+H118+#REF!</f>
        <v>#REF!</v>
      </c>
      <c r="I113" s="44" t="e">
        <f>I114+#REF!+I118+#REF!</f>
        <v>#REF!</v>
      </c>
      <c r="J113" s="83" t="e">
        <f>J114+#REF!+J118+#REF!</f>
        <v>#REF!</v>
      </c>
      <c r="K113" s="388"/>
      <c r="L113" s="105">
        <f>L117+L114</f>
        <v>0</v>
      </c>
      <c r="M113" s="327">
        <f>M117+M114</f>
        <v>0</v>
      </c>
      <c r="N113" s="126">
        <f>N117+N114</f>
        <v>1581.1000000000001</v>
      </c>
    </row>
    <row r="114" spans="1:14" ht="60.75" customHeight="1" hidden="1">
      <c r="A114" s="351" t="s">
        <v>393</v>
      </c>
      <c r="B114" s="11" t="s">
        <v>149</v>
      </c>
      <c r="C114" s="12" t="s">
        <v>75</v>
      </c>
      <c r="D114" s="12" t="s">
        <v>75</v>
      </c>
      <c r="E114" s="12" t="s">
        <v>394</v>
      </c>
      <c r="F114" s="12"/>
      <c r="G114" s="13">
        <f aca="true" t="shared" si="12" ref="G114:N114">G116</f>
        <v>14</v>
      </c>
      <c r="H114" s="13">
        <f t="shared" si="12"/>
        <v>0.2</v>
      </c>
      <c r="I114" s="13">
        <f t="shared" si="12"/>
        <v>0.014285714285714287</v>
      </c>
      <c r="J114" s="81">
        <f t="shared" si="12"/>
        <v>-13.8</v>
      </c>
      <c r="K114" s="328"/>
      <c r="L114" s="101">
        <f t="shared" si="12"/>
        <v>0</v>
      </c>
      <c r="M114" s="330">
        <f t="shared" si="12"/>
        <v>0</v>
      </c>
      <c r="N114" s="121">
        <f t="shared" si="12"/>
        <v>21.2</v>
      </c>
    </row>
    <row r="115" spans="1:14" s="21" customFormat="1" ht="60.75" customHeight="1" hidden="1">
      <c r="A115" s="352" t="s">
        <v>395</v>
      </c>
      <c r="B115" s="16" t="s">
        <v>149</v>
      </c>
      <c r="C115" s="4" t="s">
        <v>75</v>
      </c>
      <c r="D115" s="4" t="s">
        <v>75</v>
      </c>
      <c r="E115" s="4" t="s">
        <v>396</v>
      </c>
      <c r="F115" s="4"/>
      <c r="G115" s="15"/>
      <c r="H115" s="49">
        <f>H116</f>
        <v>0.2</v>
      </c>
      <c r="I115" s="62" t="e">
        <f>H115/G115</f>
        <v>#DIV/0!</v>
      </c>
      <c r="J115" s="72">
        <f>H115-G115</f>
        <v>0.2</v>
      </c>
      <c r="K115" s="385"/>
      <c r="L115" s="100">
        <f>L116</f>
        <v>0</v>
      </c>
      <c r="M115" s="204">
        <f>M116</f>
        <v>0</v>
      </c>
      <c r="N115" s="131">
        <f>N116</f>
        <v>21.2</v>
      </c>
    </row>
    <row r="116" spans="1:14" ht="43.5" customHeight="1" hidden="1">
      <c r="A116" s="352" t="s">
        <v>342</v>
      </c>
      <c r="B116" s="16" t="s">
        <v>149</v>
      </c>
      <c r="C116" s="4" t="s">
        <v>75</v>
      </c>
      <c r="D116" s="4" t="s">
        <v>75</v>
      </c>
      <c r="E116" s="4" t="s">
        <v>396</v>
      </c>
      <c r="F116" s="4">
        <v>200</v>
      </c>
      <c r="G116" s="49">
        <v>14</v>
      </c>
      <c r="H116" s="13">
        <v>0.2</v>
      </c>
      <c r="I116" s="62">
        <f>H116/G116</f>
        <v>0.014285714285714287</v>
      </c>
      <c r="J116" s="72">
        <f>H116-G116</f>
        <v>-13.8</v>
      </c>
      <c r="K116" s="385"/>
      <c r="L116" s="57"/>
      <c r="M116" s="117"/>
      <c r="N116" s="213">
        <v>21.2</v>
      </c>
    </row>
    <row r="117" spans="1:14" ht="75" customHeight="1" hidden="1">
      <c r="A117" s="351" t="s">
        <v>383</v>
      </c>
      <c r="B117" s="11" t="s">
        <v>149</v>
      </c>
      <c r="C117" s="12" t="s">
        <v>75</v>
      </c>
      <c r="D117" s="12" t="s">
        <v>75</v>
      </c>
      <c r="E117" s="12" t="s">
        <v>382</v>
      </c>
      <c r="F117" s="12"/>
      <c r="G117" s="13"/>
      <c r="H117" s="13" t="e">
        <f>H118+#REF!</f>
        <v>#REF!</v>
      </c>
      <c r="I117" s="13" t="e">
        <f>I118+#REF!</f>
        <v>#REF!</v>
      </c>
      <c r="J117" s="81" t="e">
        <f>J118+#REF!</f>
        <v>#REF!</v>
      </c>
      <c r="K117" s="328"/>
      <c r="L117" s="101">
        <f>L118+L124+L121</f>
        <v>0</v>
      </c>
      <c r="M117" s="330">
        <f>M118+M124+M121</f>
        <v>0</v>
      </c>
      <c r="N117" s="121">
        <f>N118+N124+N121</f>
        <v>1559.9</v>
      </c>
    </row>
    <row r="118" spans="1:14" ht="22.5" customHeight="1" hidden="1">
      <c r="A118" s="352" t="s">
        <v>386</v>
      </c>
      <c r="B118" s="11" t="s">
        <v>149</v>
      </c>
      <c r="C118" s="12" t="s">
        <v>75</v>
      </c>
      <c r="D118" s="12" t="s">
        <v>75</v>
      </c>
      <c r="E118" s="12" t="s">
        <v>385</v>
      </c>
      <c r="F118" s="12"/>
      <c r="G118" s="13"/>
      <c r="H118" s="13" t="e">
        <f>#REF!+H119</f>
        <v>#REF!</v>
      </c>
      <c r="I118" s="13" t="e">
        <f>#REF!+I119</f>
        <v>#REF!</v>
      </c>
      <c r="J118" s="81" t="e">
        <f>#REF!+J119</f>
        <v>#REF!</v>
      </c>
      <c r="K118" s="328"/>
      <c r="L118" s="101">
        <f>L119+L120</f>
        <v>0</v>
      </c>
      <c r="M118" s="330">
        <f>M119+M120</f>
        <v>0</v>
      </c>
      <c r="N118" s="121">
        <f>N119+N120</f>
        <v>470.9</v>
      </c>
    </row>
    <row r="119" spans="1:14" ht="57.75" customHeight="1" hidden="1">
      <c r="A119" s="352" t="s">
        <v>341</v>
      </c>
      <c r="B119" s="16" t="s">
        <v>149</v>
      </c>
      <c r="C119" s="4" t="s">
        <v>75</v>
      </c>
      <c r="D119" s="4" t="s">
        <v>75</v>
      </c>
      <c r="E119" s="4" t="s">
        <v>385</v>
      </c>
      <c r="F119" s="4">
        <v>100</v>
      </c>
      <c r="G119" s="49">
        <v>234.6</v>
      </c>
      <c r="H119" s="49">
        <v>425.4</v>
      </c>
      <c r="I119" s="62">
        <f>H119/G119</f>
        <v>1.813299232736573</v>
      </c>
      <c r="J119" s="72">
        <f>H119-G119</f>
        <v>190.79999999999998</v>
      </c>
      <c r="K119" s="385"/>
      <c r="L119" s="57"/>
      <c r="M119" s="117"/>
      <c r="N119" s="213">
        <v>294.3</v>
      </c>
    </row>
    <row r="120" spans="1:14" ht="39" customHeight="1" hidden="1">
      <c r="A120" s="352" t="s">
        <v>342</v>
      </c>
      <c r="B120" s="16" t="s">
        <v>149</v>
      </c>
      <c r="C120" s="4" t="s">
        <v>75</v>
      </c>
      <c r="D120" s="4" t="s">
        <v>75</v>
      </c>
      <c r="E120" s="4" t="s">
        <v>385</v>
      </c>
      <c r="F120" s="4">
        <v>200</v>
      </c>
      <c r="G120" s="49">
        <v>682.6</v>
      </c>
      <c r="H120" s="49">
        <v>425.4</v>
      </c>
      <c r="I120" s="62">
        <f>H120/G120</f>
        <v>0.6232053911514795</v>
      </c>
      <c r="J120" s="72">
        <f>H120-G120</f>
        <v>-257.20000000000005</v>
      </c>
      <c r="K120" s="385"/>
      <c r="L120" s="57"/>
      <c r="M120" s="117"/>
      <c r="N120" s="213">
        <v>176.6</v>
      </c>
    </row>
    <row r="121" spans="1:14" ht="39" customHeight="1" hidden="1">
      <c r="A121" s="352" t="s">
        <v>392</v>
      </c>
      <c r="B121" s="16" t="s">
        <v>149</v>
      </c>
      <c r="C121" s="12" t="s">
        <v>75</v>
      </c>
      <c r="D121" s="12" t="s">
        <v>75</v>
      </c>
      <c r="E121" s="12" t="s">
        <v>389</v>
      </c>
      <c r="F121" s="12"/>
      <c r="G121" s="13">
        <f>G123</f>
        <v>615.9</v>
      </c>
      <c r="H121" s="13">
        <f>H123</f>
        <v>0</v>
      </c>
      <c r="I121" s="13">
        <f>I123</f>
        <v>0</v>
      </c>
      <c r="J121" s="81">
        <f>J123</f>
        <v>0</v>
      </c>
      <c r="K121" s="328"/>
      <c r="L121" s="101">
        <f>L122+L123</f>
        <v>0</v>
      </c>
      <c r="M121" s="328">
        <f>M122+M123</f>
        <v>0</v>
      </c>
      <c r="N121" s="121"/>
    </row>
    <row r="122" spans="1:14" s="21" customFormat="1" ht="37.5" customHeight="1" hidden="1">
      <c r="A122" s="352" t="s">
        <v>390</v>
      </c>
      <c r="B122" s="16" t="s">
        <v>149</v>
      </c>
      <c r="C122" s="4" t="s">
        <v>75</v>
      </c>
      <c r="D122" s="4" t="s">
        <v>75</v>
      </c>
      <c r="E122" s="4" t="s">
        <v>389</v>
      </c>
      <c r="F122" s="4">
        <v>100</v>
      </c>
      <c r="G122" s="15"/>
      <c r="H122" s="49">
        <f>H123</f>
        <v>0</v>
      </c>
      <c r="I122" s="62" t="e">
        <f>H122/G122</f>
        <v>#DIV/0!</v>
      </c>
      <c r="J122" s="72">
        <f>H122-G122</f>
        <v>0</v>
      </c>
      <c r="K122" s="385"/>
      <c r="L122" s="100"/>
      <c r="M122" s="129"/>
      <c r="N122" s="213"/>
    </row>
    <row r="123" spans="1:14" ht="45" customHeight="1" hidden="1">
      <c r="A123" s="352" t="s">
        <v>391</v>
      </c>
      <c r="B123" s="16" t="s">
        <v>149</v>
      </c>
      <c r="C123" s="4" t="s">
        <v>75</v>
      </c>
      <c r="D123" s="4" t="s">
        <v>75</v>
      </c>
      <c r="E123" s="4" t="s">
        <v>389</v>
      </c>
      <c r="F123" s="4">
        <v>200</v>
      </c>
      <c r="G123" s="49">
        <v>615.9</v>
      </c>
      <c r="H123" s="13"/>
      <c r="I123" s="62"/>
      <c r="J123" s="72"/>
      <c r="K123" s="385"/>
      <c r="L123" s="57"/>
      <c r="M123" s="117"/>
      <c r="N123" s="213"/>
    </row>
    <row r="124" spans="1:14" ht="40.5" customHeight="1" hidden="1">
      <c r="A124" s="352" t="s">
        <v>387</v>
      </c>
      <c r="B124" s="11" t="s">
        <v>149</v>
      </c>
      <c r="C124" s="12" t="s">
        <v>75</v>
      </c>
      <c r="D124" s="12" t="s">
        <v>75</v>
      </c>
      <c r="E124" s="12" t="s">
        <v>388</v>
      </c>
      <c r="F124" s="12"/>
      <c r="G124" s="13"/>
      <c r="H124" s="13" t="e">
        <f aca="true" t="shared" si="13" ref="H124:J125">H126+H127</f>
        <v>#REF!</v>
      </c>
      <c r="I124" s="13" t="e">
        <f t="shared" si="13"/>
        <v>#REF!</v>
      </c>
      <c r="J124" s="81" t="e">
        <f t="shared" si="13"/>
        <v>#REF!</v>
      </c>
      <c r="K124" s="328"/>
      <c r="L124" s="101">
        <f>L125</f>
        <v>0</v>
      </c>
      <c r="M124" s="330">
        <f>M125</f>
        <v>0</v>
      </c>
      <c r="N124" s="121">
        <f>N125</f>
        <v>1089</v>
      </c>
    </row>
    <row r="125" spans="1:14" ht="40.5" customHeight="1" hidden="1">
      <c r="A125" s="352" t="s">
        <v>342</v>
      </c>
      <c r="B125" s="16" t="s">
        <v>149</v>
      </c>
      <c r="C125" s="4" t="s">
        <v>75</v>
      </c>
      <c r="D125" s="4" t="s">
        <v>75</v>
      </c>
      <c r="E125" s="4" t="s">
        <v>388</v>
      </c>
      <c r="F125" s="4">
        <v>200</v>
      </c>
      <c r="G125" s="13"/>
      <c r="H125" s="13">
        <f t="shared" si="13"/>
        <v>7310.799999999999</v>
      </c>
      <c r="I125" s="13">
        <f t="shared" si="13"/>
        <v>593.3507880754272</v>
      </c>
      <c r="J125" s="81">
        <f t="shared" si="13"/>
        <v>3177.2</v>
      </c>
      <c r="K125" s="328"/>
      <c r="L125" s="59"/>
      <c r="M125" s="117"/>
      <c r="N125" s="213">
        <v>1089</v>
      </c>
    </row>
    <row r="126" spans="1:14" ht="26.25" customHeight="1" hidden="1">
      <c r="A126" s="356" t="s">
        <v>28</v>
      </c>
      <c r="B126" s="142" t="s">
        <v>149</v>
      </c>
      <c r="C126" s="143" t="s">
        <v>75</v>
      </c>
      <c r="D126" s="143" t="s">
        <v>71</v>
      </c>
      <c r="E126" s="144"/>
      <c r="F126" s="144"/>
      <c r="G126" s="145" t="e">
        <f>G127+G134+G138</f>
        <v>#REF!</v>
      </c>
      <c r="H126" s="145" t="e">
        <f>H127+H134</f>
        <v>#REF!</v>
      </c>
      <c r="I126" s="145" t="e">
        <f>I127+I134</f>
        <v>#REF!</v>
      </c>
      <c r="J126" s="146" t="e">
        <f>J127+J134</f>
        <v>#REF!</v>
      </c>
      <c r="K126" s="392"/>
      <c r="L126" s="187">
        <f>L127+L131+L134+L144+L146+L148+L142</f>
        <v>0</v>
      </c>
      <c r="M126" s="335" t="e">
        <f>M127+M131+M134+M144+M146+M148</f>
        <v>#REF!</v>
      </c>
      <c r="N126" s="217">
        <f>N127+N131+N134+N144+N146+N148</f>
        <v>6423.6</v>
      </c>
    </row>
    <row r="127" spans="1:14" s="21" customFormat="1" ht="76.5" customHeight="1" hidden="1">
      <c r="A127" s="352" t="s">
        <v>6</v>
      </c>
      <c r="B127" s="11" t="s">
        <v>149</v>
      </c>
      <c r="C127" s="12" t="s">
        <v>75</v>
      </c>
      <c r="D127" s="12" t="s">
        <v>71</v>
      </c>
      <c r="E127" s="12" t="s">
        <v>252</v>
      </c>
      <c r="F127" s="12"/>
      <c r="G127" s="13">
        <f>G128+G129+G131</f>
        <v>2683.4</v>
      </c>
      <c r="H127" s="13">
        <f>H128+H129+H131</f>
        <v>5063.2</v>
      </c>
      <c r="I127" s="13">
        <f>I128+I129+I131</f>
        <v>592.2371224327753</v>
      </c>
      <c r="J127" s="81">
        <f>J128+J129+J131</f>
        <v>2947.8</v>
      </c>
      <c r="K127" s="328"/>
      <c r="L127" s="101">
        <f>L128+L129+L130</f>
        <v>0</v>
      </c>
      <c r="M127" s="330">
        <f>M128+M129+M130</f>
        <v>0</v>
      </c>
      <c r="N127" s="121">
        <f>N128+N129+N130</f>
        <v>2598.6</v>
      </c>
    </row>
    <row r="128" spans="1:14" s="21" customFormat="1" ht="58.5" customHeight="1" hidden="1">
      <c r="A128" s="352" t="s">
        <v>341</v>
      </c>
      <c r="B128" s="16" t="s">
        <v>149</v>
      </c>
      <c r="C128" s="4" t="s">
        <v>75</v>
      </c>
      <c r="D128" s="4" t="s">
        <v>71</v>
      </c>
      <c r="E128" s="4" t="s">
        <v>252</v>
      </c>
      <c r="F128" s="4">
        <v>100</v>
      </c>
      <c r="G128" s="15">
        <v>2018.2</v>
      </c>
      <c r="H128" s="13">
        <f>H129</f>
        <v>2247.6</v>
      </c>
      <c r="I128" s="62">
        <f>H128/G128</f>
        <v>1.1136656426518678</v>
      </c>
      <c r="J128" s="72">
        <f>H128-G128</f>
        <v>229.39999999999986</v>
      </c>
      <c r="K128" s="385"/>
      <c r="L128" s="57"/>
      <c r="M128" s="129"/>
      <c r="N128" s="216">
        <v>2232.8</v>
      </c>
    </row>
    <row r="129" spans="1:14" s="21" customFormat="1" ht="56.25" hidden="1">
      <c r="A129" s="352" t="s">
        <v>342</v>
      </c>
      <c r="B129" s="16" t="s">
        <v>149</v>
      </c>
      <c r="C129" s="4" t="s">
        <v>75</v>
      </c>
      <c r="D129" s="4" t="s">
        <v>71</v>
      </c>
      <c r="E129" s="4" t="s">
        <v>252</v>
      </c>
      <c r="F129" s="4">
        <v>200</v>
      </c>
      <c r="G129" s="15">
        <v>97.2</v>
      </c>
      <c r="H129" s="13">
        <f>H133</f>
        <v>2247.6</v>
      </c>
      <c r="I129" s="62">
        <f>H129/G129</f>
        <v>23.123456790123456</v>
      </c>
      <c r="J129" s="72">
        <f>H129-G129</f>
        <v>2150.4</v>
      </c>
      <c r="K129" s="385"/>
      <c r="L129" s="57"/>
      <c r="M129" s="129"/>
      <c r="N129" s="216">
        <v>351.2</v>
      </c>
    </row>
    <row r="130" spans="1:14" s="21" customFormat="1" ht="56.25" hidden="1">
      <c r="A130" s="352" t="s">
        <v>343</v>
      </c>
      <c r="B130" s="16" t="s">
        <v>149</v>
      </c>
      <c r="C130" s="4" t="s">
        <v>75</v>
      </c>
      <c r="D130" s="4" t="s">
        <v>71</v>
      </c>
      <c r="E130" s="4" t="s">
        <v>252</v>
      </c>
      <c r="F130" s="4">
        <v>850</v>
      </c>
      <c r="G130" s="15">
        <v>97.2</v>
      </c>
      <c r="H130" s="13" t="e">
        <f>#REF!</f>
        <v>#REF!</v>
      </c>
      <c r="I130" s="62" t="e">
        <f>H130/G130</f>
        <v>#REF!</v>
      </c>
      <c r="J130" s="72" t="e">
        <f>H130-G130</f>
        <v>#REF!</v>
      </c>
      <c r="K130" s="385"/>
      <c r="L130" s="57"/>
      <c r="M130" s="129"/>
      <c r="N130" s="216">
        <v>14.6</v>
      </c>
    </row>
    <row r="131" spans="1:14" ht="56.25" customHeight="1" hidden="1">
      <c r="A131" s="352" t="s">
        <v>371</v>
      </c>
      <c r="B131" s="11" t="s">
        <v>149</v>
      </c>
      <c r="C131" s="12" t="s">
        <v>75</v>
      </c>
      <c r="D131" s="12" t="s">
        <v>71</v>
      </c>
      <c r="E131" s="12" t="s">
        <v>301</v>
      </c>
      <c r="F131" s="4"/>
      <c r="G131" s="49">
        <f>G132+G133</f>
        <v>568</v>
      </c>
      <c r="H131" s="49">
        <v>568</v>
      </c>
      <c r="I131" s="49">
        <v>568</v>
      </c>
      <c r="J131" s="72">
        <v>568</v>
      </c>
      <c r="K131" s="385"/>
      <c r="L131" s="57"/>
      <c r="M131" s="329">
        <f>M132+M133</f>
        <v>0</v>
      </c>
      <c r="N131" s="122">
        <f>N132+N133</f>
        <v>502</v>
      </c>
    </row>
    <row r="132" spans="1:14" ht="55.5" customHeight="1" hidden="1">
      <c r="A132" s="352" t="s">
        <v>339</v>
      </c>
      <c r="B132" s="16" t="s">
        <v>149</v>
      </c>
      <c r="C132" s="4" t="s">
        <v>75</v>
      </c>
      <c r="D132" s="4" t="s">
        <v>71</v>
      </c>
      <c r="E132" s="4" t="s">
        <v>301</v>
      </c>
      <c r="F132" s="4">
        <v>100</v>
      </c>
      <c r="G132" s="49">
        <v>514.2</v>
      </c>
      <c r="H132" s="13">
        <v>2247.6</v>
      </c>
      <c r="I132" s="62">
        <f>H132/G132</f>
        <v>4.371061843640606</v>
      </c>
      <c r="J132" s="72">
        <f>H132-G132</f>
        <v>1733.3999999999999</v>
      </c>
      <c r="K132" s="385"/>
      <c r="L132" s="57"/>
      <c r="M132" s="117"/>
      <c r="N132" s="213">
        <v>453.1</v>
      </c>
    </row>
    <row r="133" spans="1:14" ht="36.75" customHeight="1" hidden="1">
      <c r="A133" s="352" t="s">
        <v>340</v>
      </c>
      <c r="B133" s="16" t="s">
        <v>149</v>
      </c>
      <c r="C133" s="4" t="s">
        <v>75</v>
      </c>
      <c r="D133" s="4" t="s">
        <v>71</v>
      </c>
      <c r="E133" s="4" t="s">
        <v>301</v>
      </c>
      <c r="F133" s="4">
        <v>200</v>
      </c>
      <c r="G133" s="49">
        <v>53.8</v>
      </c>
      <c r="H133" s="13">
        <v>2247.6</v>
      </c>
      <c r="I133" s="62">
        <f>H133/G133</f>
        <v>41.77695167286245</v>
      </c>
      <c r="J133" s="72">
        <f>H133-G133</f>
        <v>2193.7999999999997</v>
      </c>
      <c r="K133" s="385"/>
      <c r="L133" s="57"/>
      <c r="M133" s="117"/>
      <c r="N133" s="213">
        <v>48.9</v>
      </c>
    </row>
    <row r="134" spans="1:14" ht="90.75" customHeight="1" hidden="1">
      <c r="A134" s="352" t="s">
        <v>29</v>
      </c>
      <c r="B134" s="16" t="s">
        <v>149</v>
      </c>
      <c r="C134" s="12" t="s">
        <v>75</v>
      </c>
      <c r="D134" s="12" t="s">
        <v>71</v>
      </c>
      <c r="E134" s="12" t="s">
        <v>254</v>
      </c>
      <c r="F134" s="12"/>
      <c r="G134" s="13" t="e">
        <f>#REF!</f>
        <v>#REF!</v>
      </c>
      <c r="H134" s="13" t="e">
        <f>#REF!</f>
        <v>#REF!</v>
      </c>
      <c r="I134" s="13" t="e">
        <f>#REF!</f>
        <v>#REF!</v>
      </c>
      <c r="J134" s="81" t="e">
        <f>#REF!</f>
        <v>#REF!</v>
      </c>
      <c r="K134" s="328"/>
      <c r="L134" s="101">
        <f>L135+L136+L137</f>
        <v>0</v>
      </c>
      <c r="M134" s="330">
        <f>M135+M136+M137</f>
        <v>0</v>
      </c>
      <c r="N134" s="121">
        <f>N135+N136+N137</f>
        <v>3323</v>
      </c>
    </row>
    <row r="135" spans="1:14" ht="54" customHeight="1" hidden="1">
      <c r="A135" s="352" t="s">
        <v>341</v>
      </c>
      <c r="B135" s="16" t="s">
        <v>149</v>
      </c>
      <c r="C135" s="4" t="s">
        <v>75</v>
      </c>
      <c r="D135" s="4" t="s">
        <v>71</v>
      </c>
      <c r="E135" s="4" t="s">
        <v>254</v>
      </c>
      <c r="F135" s="4">
        <v>100</v>
      </c>
      <c r="G135" s="49">
        <v>2648.1</v>
      </c>
      <c r="H135" s="15">
        <v>2492.5</v>
      </c>
      <c r="I135" s="62">
        <f>H135/G135</f>
        <v>0.9412408896944979</v>
      </c>
      <c r="J135" s="72">
        <f>H135-G135</f>
        <v>-155.5999999999999</v>
      </c>
      <c r="K135" s="385"/>
      <c r="L135" s="57"/>
      <c r="M135" s="117"/>
      <c r="N135" s="213">
        <v>2839.5</v>
      </c>
    </row>
    <row r="136" spans="1:14" ht="36.75" customHeight="1" hidden="1">
      <c r="A136" s="352" t="s">
        <v>342</v>
      </c>
      <c r="B136" s="16" t="s">
        <v>149</v>
      </c>
      <c r="C136" s="4" t="s">
        <v>75</v>
      </c>
      <c r="D136" s="4" t="s">
        <v>71</v>
      </c>
      <c r="E136" s="4" t="s">
        <v>254</v>
      </c>
      <c r="F136" s="4">
        <v>200</v>
      </c>
      <c r="G136" s="49">
        <v>411</v>
      </c>
      <c r="H136" s="15">
        <v>2492.5</v>
      </c>
      <c r="I136" s="62">
        <f>H136/G136</f>
        <v>6.064476885644769</v>
      </c>
      <c r="J136" s="72">
        <f>H136-G136</f>
        <v>2081.5</v>
      </c>
      <c r="K136" s="385"/>
      <c r="L136" s="57"/>
      <c r="M136" s="117"/>
      <c r="N136" s="213">
        <v>483.5</v>
      </c>
    </row>
    <row r="137" spans="1:14" ht="33.75" customHeight="1" hidden="1">
      <c r="A137" s="352" t="s">
        <v>343</v>
      </c>
      <c r="B137" s="16" t="s">
        <v>149</v>
      </c>
      <c r="C137" s="4" t="s">
        <v>75</v>
      </c>
      <c r="D137" s="4" t="s">
        <v>71</v>
      </c>
      <c r="E137" s="4" t="s">
        <v>254</v>
      </c>
      <c r="F137" s="4">
        <v>850</v>
      </c>
      <c r="G137" s="49">
        <v>0</v>
      </c>
      <c r="H137" s="15">
        <v>2492.5</v>
      </c>
      <c r="I137" s="62" t="e">
        <f>H137/G137</f>
        <v>#DIV/0!</v>
      </c>
      <c r="J137" s="72">
        <f>H137-G137</f>
        <v>2492.5</v>
      </c>
      <c r="K137" s="385"/>
      <c r="L137" s="57"/>
      <c r="M137" s="117"/>
      <c r="N137" s="213"/>
    </row>
    <row r="138" spans="1:14" ht="17.25" customHeight="1" hidden="1">
      <c r="A138" s="352" t="s">
        <v>30</v>
      </c>
      <c r="B138" s="11" t="s">
        <v>149</v>
      </c>
      <c r="C138" s="12" t="s">
        <v>75</v>
      </c>
      <c r="D138" s="12" t="s">
        <v>71</v>
      </c>
      <c r="E138" s="12" t="s">
        <v>31</v>
      </c>
      <c r="F138" s="4"/>
      <c r="G138" s="63">
        <f>G141</f>
        <v>133.9</v>
      </c>
      <c r="H138" s="63">
        <f>H141</f>
        <v>14501.1</v>
      </c>
      <c r="I138" s="63" t="e">
        <f>I141</f>
        <v>#DIV/0!</v>
      </c>
      <c r="J138" s="79">
        <f>J141</f>
        <v>-2544.6000000000004</v>
      </c>
      <c r="K138" s="393"/>
      <c r="L138" s="100">
        <f>L139+L140</f>
        <v>0</v>
      </c>
      <c r="M138" s="204">
        <f>M139+M140</f>
        <v>0</v>
      </c>
      <c r="N138" s="131"/>
    </row>
    <row r="139" spans="1:14" ht="33" customHeight="1" hidden="1">
      <c r="A139" s="352" t="s">
        <v>207</v>
      </c>
      <c r="B139" s="16" t="s">
        <v>149</v>
      </c>
      <c r="C139" s="4" t="s">
        <v>75</v>
      </c>
      <c r="D139" s="4" t="s">
        <v>71</v>
      </c>
      <c r="E139" s="4">
        <v>5220703</v>
      </c>
      <c r="F139" s="4">
        <v>200</v>
      </c>
      <c r="G139" s="15">
        <v>133.9</v>
      </c>
      <c r="H139" s="15">
        <f>H140+H141+H153</f>
        <v>29002.2</v>
      </c>
      <c r="I139" s="15" t="e">
        <f>I140+I141+I153</f>
        <v>#DIV/0!</v>
      </c>
      <c r="J139" s="80">
        <f>J140+J141+J153</f>
        <v>-5089.200000000001</v>
      </c>
      <c r="K139" s="92"/>
      <c r="L139" s="59"/>
      <c r="M139" s="117"/>
      <c r="N139" s="213"/>
    </row>
    <row r="140" spans="1:14" ht="33" customHeight="1" hidden="1">
      <c r="A140" s="352" t="s">
        <v>183</v>
      </c>
      <c r="B140" s="16" t="s">
        <v>149</v>
      </c>
      <c r="C140" s="4" t="s">
        <v>75</v>
      </c>
      <c r="D140" s="4" t="s">
        <v>71</v>
      </c>
      <c r="E140" s="4">
        <v>5220703</v>
      </c>
      <c r="F140" s="4">
        <v>300</v>
      </c>
      <c r="G140" s="15">
        <v>133.9</v>
      </c>
      <c r="H140" s="15">
        <f>H141+H153+H155</f>
        <v>14501.1</v>
      </c>
      <c r="I140" s="15" t="e">
        <f>I141+I153+I155</f>
        <v>#DIV/0!</v>
      </c>
      <c r="J140" s="80">
        <f>J141+J153+J155</f>
        <v>-2544.6000000000004</v>
      </c>
      <c r="K140" s="92"/>
      <c r="L140" s="59"/>
      <c r="M140" s="117"/>
      <c r="N140" s="213"/>
    </row>
    <row r="141" spans="1:14" ht="33" customHeight="1" hidden="1">
      <c r="A141" s="352" t="s">
        <v>197</v>
      </c>
      <c r="B141" s="16" t="s">
        <v>149</v>
      </c>
      <c r="C141" s="4" t="s">
        <v>75</v>
      </c>
      <c r="D141" s="4" t="s">
        <v>71</v>
      </c>
      <c r="E141" s="4">
        <v>7950000</v>
      </c>
      <c r="F141" s="4">
        <v>400</v>
      </c>
      <c r="G141" s="15">
        <v>133.9</v>
      </c>
      <c r="H141" s="15">
        <f>H153+H155+H156</f>
        <v>14501.1</v>
      </c>
      <c r="I141" s="15" t="e">
        <f>I153+I155+I156</f>
        <v>#DIV/0!</v>
      </c>
      <c r="J141" s="80">
        <f>J153+J155+J156</f>
        <v>-2544.6000000000004</v>
      </c>
      <c r="K141" s="92"/>
      <c r="L141" s="59"/>
      <c r="M141" s="117"/>
      <c r="N141" s="213"/>
    </row>
    <row r="142" spans="1:14" s="21" customFormat="1" ht="50.25" customHeight="1" hidden="1">
      <c r="A142" s="357" t="s">
        <v>443</v>
      </c>
      <c r="B142" s="11" t="s">
        <v>149</v>
      </c>
      <c r="C142" s="12" t="s">
        <v>75</v>
      </c>
      <c r="D142" s="12" t="s">
        <v>71</v>
      </c>
      <c r="E142" s="12" t="s">
        <v>442</v>
      </c>
      <c r="F142" s="4"/>
      <c r="G142" s="30" t="e">
        <f>G143+#REF!+#REF!+G154+#REF!</f>
        <v>#REF!</v>
      </c>
      <c r="H142" s="30" t="e">
        <f>H143+#REF!+#REF!</f>
        <v>#REF!</v>
      </c>
      <c r="I142" s="30" t="e">
        <f>I143+#REF!+#REF!</f>
        <v>#REF!</v>
      </c>
      <c r="J142" s="86" t="e">
        <f>J143+#REF!+#REF!</f>
        <v>#REF!</v>
      </c>
      <c r="K142" s="336"/>
      <c r="L142" s="230">
        <f>L143</f>
        <v>0</v>
      </c>
      <c r="M142" s="334">
        <f>M143</f>
        <v>0</v>
      </c>
      <c r="N142" s="125">
        <f>N143</f>
        <v>0</v>
      </c>
    </row>
    <row r="143" spans="1:14" ht="56.25" hidden="1">
      <c r="A143" s="352" t="s">
        <v>368</v>
      </c>
      <c r="B143" s="16" t="s">
        <v>149</v>
      </c>
      <c r="C143" s="4" t="s">
        <v>75</v>
      </c>
      <c r="D143" s="4" t="s">
        <v>71</v>
      </c>
      <c r="E143" s="4" t="s">
        <v>442</v>
      </c>
      <c r="F143" s="4">
        <v>400</v>
      </c>
      <c r="G143" s="68">
        <v>180187</v>
      </c>
      <c r="H143" s="49">
        <v>134554.5</v>
      </c>
      <c r="I143" s="62">
        <f>H143/G143</f>
        <v>0.746749210542381</v>
      </c>
      <c r="J143" s="72">
        <f>H143-G143</f>
        <v>-45632.5</v>
      </c>
      <c r="K143" s="385"/>
      <c r="L143" s="228"/>
      <c r="M143" s="117"/>
      <c r="N143" s="213"/>
    </row>
    <row r="144" spans="1:14" s="21" customFormat="1" ht="111" customHeight="1" hidden="1">
      <c r="A144" s="357" t="s">
        <v>380</v>
      </c>
      <c r="B144" s="11" t="s">
        <v>149</v>
      </c>
      <c r="C144" s="12" t="s">
        <v>75</v>
      </c>
      <c r="D144" s="12" t="s">
        <v>71</v>
      </c>
      <c r="E144" s="12" t="s">
        <v>376</v>
      </c>
      <c r="F144" s="4"/>
      <c r="G144" s="30" t="e">
        <f>G145+#REF!+#REF!+G156+#REF!</f>
        <v>#REF!</v>
      </c>
      <c r="H144" s="30" t="e">
        <f>H145+#REF!+#REF!</f>
        <v>#REF!</v>
      </c>
      <c r="I144" s="30" t="e">
        <f>I145+#REF!+#REF!</f>
        <v>#REF!</v>
      </c>
      <c r="J144" s="86" t="e">
        <f>J145+#REF!+#REF!</f>
        <v>#REF!</v>
      </c>
      <c r="K144" s="336"/>
      <c r="L144" s="104">
        <f>L145</f>
        <v>0</v>
      </c>
      <c r="M144" s="334">
        <f>M145</f>
        <v>0</v>
      </c>
      <c r="N144" s="125">
        <f>N145</f>
        <v>0</v>
      </c>
    </row>
    <row r="145" spans="1:14" ht="56.25" hidden="1">
      <c r="A145" s="352" t="s">
        <v>368</v>
      </c>
      <c r="B145" s="16" t="s">
        <v>149</v>
      </c>
      <c r="C145" s="4" t="s">
        <v>75</v>
      </c>
      <c r="D145" s="4" t="s">
        <v>71</v>
      </c>
      <c r="E145" s="4" t="s">
        <v>376</v>
      </c>
      <c r="F145" s="4">
        <v>200</v>
      </c>
      <c r="G145" s="68">
        <v>180187</v>
      </c>
      <c r="H145" s="49">
        <v>134554.5</v>
      </c>
      <c r="I145" s="62">
        <f>H145/G145</f>
        <v>0.746749210542381</v>
      </c>
      <c r="J145" s="72">
        <f>H145-G145</f>
        <v>-45632.5</v>
      </c>
      <c r="K145" s="385"/>
      <c r="L145" s="57"/>
      <c r="M145" s="117"/>
      <c r="N145" s="213"/>
    </row>
    <row r="146" spans="1:14" s="21" customFormat="1" ht="119.25" customHeight="1" hidden="1">
      <c r="A146" s="357" t="s">
        <v>381</v>
      </c>
      <c r="B146" s="11" t="s">
        <v>149</v>
      </c>
      <c r="C146" s="12" t="s">
        <v>75</v>
      </c>
      <c r="D146" s="12" t="s">
        <v>71</v>
      </c>
      <c r="E146" s="12" t="s">
        <v>375</v>
      </c>
      <c r="F146" s="4"/>
      <c r="G146" s="30" t="e">
        <f>G147+#REF!+#REF!+G156+#REF!</f>
        <v>#REF!</v>
      </c>
      <c r="H146" s="30" t="e">
        <f>H147+#REF!+#REF!</f>
        <v>#REF!</v>
      </c>
      <c r="I146" s="30" t="e">
        <f>I147+#REF!+#REF!</f>
        <v>#REF!</v>
      </c>
      <c r="J146" s="86" t="e">
        <f>J147+#REF!+#REF!</f>
        <v>#REF!</v>
      </c>
      <c r="K146" s="336"/>
      <c r="L146" s="104">
        <f>L147</f>
        <v>0</v>
      </c>
      <c r="M146" s="336">
        <v>192242</v>
      </c>
      <c r="N146" s="128"/>
    </row>
    <row r="147" spans="1:14" ht="56.25" hidden="1">
      <c r="A147" s="352" t="s">
        <v>368</v>
      </c>
      <c r="B147" s="16" t="s">
        <v>149</v>
      </c>
      <c r="C147" s="4" t="s">
        <v>75</v>
      </c>
      <c r="D147" s="4" t="s">
        <v>71</v>
      </c>
      <c r="E147" s="4" t="s">
        <v>375</v>
      </c>
      <c r="F147" s="4">
        <v>200</v>
      </c>
      <c r="G147" s="68">
        <v>180187</v>
      </c>
      <c r="H147" s="49">
        <v>134554.5</v>
      </c>
      <c r="I147" s="62">
        <f>H147/G147</f>
        <v>0.746749210542381</v>
      </c>
      <c r="J147" s="72">
        <f>H147-G147</f>
        <v>-45632.5</v>
      </c>
      <c r="K147" s="385"/>
      <c r="L147" s="57"/>
      <c r="M147" s="117"/>
      <c r="N147" s="213"/>
    </row>
    <row r="148" spans="1:14" ht="79.5" customHeight="1" hidden="1">
      <c r="A148" s="351" t="s">
        <v>374</v>
      </c>
      <c r="B148" s="11" t="s">
        <v>149</v>
      </c>
      <c r="C148" s="12" t="s">
        <v>75</v>
      </c>
      <c r="D148" s="12" t="s">
        <v>71</v>
      </c>
      <c r="E148" s="12" t="s">
        <v>372</v>
      </c>
      <c r="F148" s="12"/>
      <c r="G148" s="13" t="e">
        <f>#REF!</f>
        <v>#REF!</v>
      </c>
      <c r="H148" s="13" t="e">
        <f>#REF!</f>
        <v>#REF!</v>
      </c>
      <c r="I148" s="13" t="e">
        <f>#REF!</f>
        <v>#REF!</v>
      </c>
      <c r="J148" s="81" t="e">
        <f>#REF!</f>
        <v>#REF!</v>
      </c>
      <c r="K148" s="328"/>
      <c r="L148" s="101">
        <f>L151+L149</f>
        <v>0</v>
      </c>
      <c r="M148" s="328" t="e">
        <f>#REF!</f>
        <v>#REF!</v>
      </c>
      <c r="N148" s="121"/>
    </row>
    <row r="149" spans="1:14" ht="75" customHeight="1" hidden="1">
      <c r="A149" s="352" t="s">
        <v>379</v>
      </c>
      <c r="B149" s="11" t="s">
        <v>149</v>
      </c>
      <c r="C149" s="12" t="s">
        <v>75</v>
      </c>
      <c r="D149" s="12" t="s">
        <v>71</v>
      </c>
      <c r="E149" s="12" t="s">
        <v>373</v>
      </c>
      <c r="F149" s="4"/>
      <c r="G149" s="49">
        <v>2648.1</v>
      </c>
      <c r="H149" s="15">
        <v>2492.5</v>
      </c>
      <c r="I149" s="62">
        <f aca="true" t="shared" si="14" ref="I149:I155">H149/G149</f>
        <v>0.9412408896944979</v>
      </c>
      <c r="J149" s="72">
        <f aca="true" t="shared" si="15" ref="J149:J155">H149-G149</f>
        <v>-155.5999999999999</v>
      </c>
      <c r="K149" s="385"/>
      <c r="L149" s="100">
        <f>L150</f>
        <v>0</v>
      </c>
      <c r="M149" s="117"/>
      <c r="N149" s="213"/>
    </row>
    <row r="150" spans="1:14" ht="36.75" customHeight="1" hidden="1">
      <c r="A150" s="352" t="s">
        <v>342</v>
      </c>
      <c r="B150" s="16" t="s">
        <v>149</v>
      </c>
      <c r="C150" s="4" t="s">
        <v>75</v>
      </c>
      <c r="D150" s="4" t="s">
        <v>71</v>
      </c>
      <c r="E150" s="4" t="s">
        <v>373</v>
      </c>
      <c r="F150" s="4">
        <v>200</v>
      </c>
      <c r="G150" s="49">
        <v>411</v>
      </c>
      <c r="H150" s="15">
        <v>2492.5</v>
      </c>
      <c r="I150" s="62">
        <f t="shared" si="14"/>
        <v>6.064476885644769</v>
      </c>
      <c r="J150" s="72">
        <f t="shared" si="15"/>
        <v>2081.5</v>
      </c>
      <c r="K150" s="385"/>
      <c r="L150" s="57"/>
      <c r="M150" s="117"/>
      <c r="N150" s="213"/>
    </row>
    <row r="151" spans="1:14" ht="59.25" customHeight="1" hidden="1">
      <c r="A151" s="352" t="s">
        <v>378</v>
      </c>
      <c r="B151" s="11" t="s">
        <v>149</v>
      </c>
      <c r="C151" s="12" t="s">
        <v>75</v>
      </c>
      <c r="D151" s="12" t="s">
        <v>71</v>
      </c>
      <c r="E151" s="12" t="s">
        <v>377</v>
      </c>
      <c r="F151" s="4"/>
      <c r="G151" s="49">
        <v>2648.1</v>
      </c>
      <c r="H151" s="15">
        <v>2492.5</v>
      </c>
      <c r="I151" s="62">
        <f t="shared" si="14"/>
        <v>0.9412408896944979</v>
      </c>
      <c r="J151" s="72">
        <f t="shared" si="15"/>
        <v>-155.5999999999999</v>
      </c>
      <c r="K151" s="385"/>
      <c r="L151" s="57"/>
      <c r="M151" s="117"/>
      <c r="N151" s="213"/>
    </row>
    <row r="152" spans="1:14" ht="36.75" customHeight="1" hidden="1">
      <c r="A152" s="352" t="s">
        <v>342</v>
      </c>
      <c r="B152" s="16" t="s">
        <v>149</v>
      </c>
      <c r="C152" s="4" t="s">
        <v>75</v>
      </c>
      <c r="D152" s="4" t="s">
        <v>71</v>
      </c>
      <c r="E152" s="4" t="s">
        <v>377</v>
      </c>
      <c r="F152" s="4">
        <v>200</v>
      </c>
      <c r="G152" s="49">
        <v>411</v>
      </c>
      <c r="H152" s="15">
        <v>2492.5</v>
      </c>
      <c r="I152" s="62">
        <f t="shared" si="14"/>
        <v>6.064476885644769</v>
      </c>
      <c r="J152" s="72">
        <f t="shared" si="15"/>
        <v>2081.5</v>
      </c>
      <c r="K152" s="385"/>
      <c r="L152" s="57"/>
      <c r="M152" s="117"/>
      <c r="N152" s="213"/>
    </row>
    <row r="153" spans="1:14" ht="23.25" customHeight="1" hidden="1">
      <c r="A153" s="352" t="s">
        <v>182</v>
      </c>
      <c r="B153" s="11" t="s">
        <v>149</v>
      </c>
      <c r="C153" s="12">
        <v>10</v>
      </c>
      <c r="D153" s="12" t="s">
        <v>67</v>
      </c>
      <c r="E153" s="12"/>
      <c r="F153" s="12"/>
      <c r="G153" s="49">
        <f>G155</f>
        <v>0</v>
      </c>
      <c r="H153" s="49"/>
      <c r="I153" s="62" t="e">
        <f t="shared" si="14"/>
        <v>#DIV/0!</v>
      </c>
      <c r="J153" s="72">
        <f t="shared" si="15"/>
        <v>0</v>
      </c>
      <c r="K153" s="385"/>
      <c r="L153" s="57"/>
      <c r="M153" s="329">
        <f>M154+M155</f>
        <v>0</v>
      </c>
      <c r="N153" s="122"/>
    </row>
    <row r="154" spans="1:14" ht="51.75" customHeight="1" hidden="1">
      <c r="A154" s="352" t="s">
        <v>98</v>
      </c>
      <c r="B154" s="16" t="s">
        <v>149</v>
      </c>
      <c r="C154" s="4">
        <v>10</v>
      </c>
      <c r="D154" s="4" t="s">
        <v>67</v>
      </c>
      <c r="E154" s="12" t="s">
        <v>215</v>
      </c>
      <c r="F154" s="12">
        <v>300</v>
      </c>
      <c r="G154" s="49"/>
      <c r="H154" s="49"/>
      <c r="I154" s="62" t="e">
        <f t="shared" si="14"/>
        <v>#DIV/0!</v>
      </c>
      <c r="J154" s="72">
        <f t="shared" si="15"/>
        <v>0</v>
      </c>
      <c r="K154" s="385"/>
      <c r="L154" s="57"/>
      <c r="M154" s="117"/>
      <c r="N154" s="213"/>
    </row>
    <row r="155" spans="1:14" ht="22.5" customHeight="1" hidden="1">
      <c r="A155" s="352" t="s">
        <v>208</v>
      </c>
      <c r="B155" s="16" t="s">
        <v>149</v>
      </c>
      <c r="C155" s="4">
        <v>10</v>
      </c>
      <c r="D155" s="4" t="s">
        <v>67</v>
      </c>
      <c r="E155" s="12" t="s">
        <v>209</v>
      </c>
      <c r="F155" s="12">
        <v>300</v>
      </c>
      <c r="G155" s="49"/>
      <c r="H155" s="49"/>
      <c r="I155" s="62" t="e">
        <f t="shared" si="14"/>
        <v>#DIV/0!</v>
      </c>
      <c r="J155" s="72">
        <f t="shared" si="15"/>
        <v>0</v>
      </c>
      <c r="K155" s="385"/>
      <c r="L155" s="57"/>
      <c r="M155" s="117"/>
      <c r="N155" s="213"/>
    </row>
    <row r="156" spans="1:14" ht="24" customHeight="1" hidden="1">
      <c r="A156" s="353" t="s">
        <v>173</v>
      </c>
      <c r="B156" s="149" t="s">
        <v>149</v>
      </c>
      <c r="C156" s="42">
        <v>10</v>
      </c>
      <c r="D156" s="42" t="s">
        <v>68</v>
      </c>
      <c r="E156" s="42" t="s">
        <v>164</v>
      </c>
      <c r="F156" s="42"/>
      <c r="G156" s="44">
        <f>G158+G159</f>
        <v>17045.7</v>
      </c>
      <c r="H156" s="44">
        <f>H158+H159</f>
        <v>14501.1</v>
      </c>
      <c r="I156" s="44" t="e">
        <f>I158+I159</f>
        <v>#DIV/0!</v>
      </c>
      <c r="J156" s="83">
        <f>J158+J159</f>
        <v>-2544.6000000000004</v>
      </c>
      <c r="K156" s="388"/>
      <c r="L156" s="105">
        <f>L157+L159</f>
        <v>0</v>
      </c>
      <c r="M156" s="327">
        <f>M157+M159</f>
        <v>0</v>
      </c>
      <c r="N156" s="126">
        <f>N157+N159</f>
        <v>30440</v>
      </c>
    </row>
    <row r="157" spans="1:14" ht="99.75" customHeight="1" hidden="1">
      <c r="A157" s="358" t="s">
        <v>397</v>
      </c>
      <c r="B157" s="11" t="s">
        <v>149</v>
      </c>
      <c r="C157" s="12">
        <v>10</v>
      </c>
      <c r="D157" s="12" t="s">
        <v>68</v>
      </c>
      <c r="E157" s="12" t="s">
        <v>398</v>
      </c>
      <c r="F157" s="4"/>
      <c r="G157" s="15"/>
      <c r="H157" s="13">
        <v>1634</v>
      </c>
      <c r="I157" s="62" t="e">
        <f>H157/G157</f>
        <v>#DIV/0!</v>
      </c>
      <c r="J157" s="72">
        <f>H157-G157</f>
        <v>1634</v>
      </c>
      <c r="K157" s="385"/>
      <c r="L157" s="100">
        <f>L158</f>
        <v>0</v>
      </c>
      <c r="M157" s="204">
        <f>M158</f>
        <v>0</v>
      </c>
      <c r="N157" s="131">
        <f>N158</f>
        <v>4528</v>
      </c>
    </row>
    <row r="158" spans="1:14" ht="26.25" customHeight="1" hidden="1">
      <c r="A158" s="352" t="s">
        <v>399</v>
      </c>
      <c r="B158" s="16" t="s">
        <v>149</v>
      </c>
      <c r="C158" s="4">
        <v>10</v>
      </c>
      <c r="D158" s="4" t="s">
        <v>68</v>
      </c>
      <c r="E158" s="4" t="s">
        <v>398</v>
      </c>
      <c r="F158" s="4">
        <v>300</v>
      </c>
      <c r="G158" s="15"/>
      <c r="H158" s="13">
        <v>1634</v>
      </c>
      <c r="I158" s="62" t="e">
        <f>H158/G158</f>
        <v>#DIV/0!</v>
      </c>
      <c r="J158" s="72">
        <f>H158-G158</f>
        <v>1634</v>
      </c>
      <c r="K158" s="385"/>
      <c r="L158" s="57"/>
      <c r="M158" s="117"/>
      <c r="N158" s="213">
        <v>4528</v>
      </c>
    </row>
    <row r="159" spans="1:14" ht="56.25" customHeight="1" hidden="1">
      <c r="A159" s="358" t="s">
        <v>400</v>
      </c>
      <c r="B159" s="11" t="s">
        <v>149</v>
      </c>
      <c r="C159" s="12">
        <v>10</v>
      </c>
      <c r="D159" s="12" t="s">
        <v>68</v>
      </c>
      <c r="E159" s="12" t="s">
        <v>401</v>
      </c>
      <c r="F159" s="12"/>
      <c r="G159" s="13">
        <f aca="true" t="shared" si="16" ref="G159:N159">G160+G161+G162</f>
        <v>17045.7</v>
      </c>
      <c r="H159" s="13">
        <f t="shared" si="16"/>
        <v>12867.1</v>
      </c>
      <c r="I159" s="13" t="e">
        <f t="shared" si="16"/>
        <v>#DIV/0!</v>
      </c>
      <c r="J159" s="81">
        <f t="shared" si="16"/>
        <v>-4178.6</v>
      </c>
      <c r="K159" s="328"/>
      <c r="L159" s="101">
        <f t="shared" si="16"/>
        <v>0</v>
      </c>
      <c r="M159" s="330">
        <f t="shared" si="16"/>
        <v>0</v>
      </c>
      <c r="N159" s="121">
        <f t="shared" si="16"/>
        <v>25912</v>
      </c>
    </row>
    <row r="160" spans="1:14" ht="56.25" customHeight="1" hidden="1">
      <c r="A160" s="352" t="s">
        <v>405</v>
      </c>
      <c r="B160" s="16" t="s">
        <v>149</v>
      </c>
      <c r="C160" s="4">
        <v>10</v>
      </c>
      <c r="D160" s="4" t="s">
        <v>142</v>
      </c>
      <c r="E160" s="4" t="s">
        <v>402</v>
      </c>
      <c r="F160" s="4">
        <v>300</v>
      </c>
      <c r="G160" s="15"/>
      <c r="H160" s="13">
        <v>436.4</v>
      </c>
      <c r="I160" s="62" t="e">
        <f>H160/G160</f>
        <v>#DIV/0!</v>
      </c>
      <c r="J160" s="72">
        <f>H160-G160</f>
        <v>436.4</v>
      </c>
      <c r="K160" s="385"/>
      <c r="L160" s="57"/>
      <c r="M160" s="117"/>
      <c r="N160" s="213">
        <v>2403</v>
      </c>
    </row>
    <row r="161" spans="1:14" ht="55.5" customHeight="1" hidden="1">
      <c r="A161" s="352" t="s">
        <v>425</v>
      </c>
      <c r="B161" s="16" t="s">
        <v>149</v>
      </c>
      <c r="C161" s="4">
        <v>10</v>
      </c>
      <c r="D161" s="4" t="s">
        <v>68</v>
      </c>
      <c r="E161" s="4" t="s">
        <v>403</v>
      </c>
      <c r="F161" s="4">
        <v>300</v>
      </c>
      <c r="G161" s="15">
        <v>272.5</v>
      </c>
      <c r="H161" s="13">
        <v>381</v>
      </c>
      <c r="I161" s="62">
        <f>H161/G161</f>
        <v>1.3981651376146789</v>
      </c>
      <c r="J161" s="72">
        <f>H161-G161</f>
        <v>108.5</v>
      </c>
      <c r="K161" s="385"/>
      <c r="L161" s="57"/>
      <c r="M161" s="117"/>
      <c r="N161" s="213">
        <v>1840</v>
      </c>
    </row>
    <row r="162" spans="1:14" ht="56.25" customHeight="1" hidden="1">
      <c r="A162" s="352" t="s">
        <v>406</v>
      </c>
      <c r="B162" s="16" t="s">
        <v>149</v>
      </c>
      <c r="C162" s="4">
        <v>10</v>
      </c>
      <c r="D162" s="4" t="s">
        <v>68</v>
      </c>
      <c r="E162" s="4" t="s">
        <v>404</v>
      </c>
      <c r="F162" s="4">
        <v>300</v>
      </c>
      <c r="G162" s="49">
        <v>16773.2</v>
      </c>
      <c r="H162" s="15">
        <v>12049.7</v>
      </c>
      <c r="I162" s="62">
        <f>H162/G162</f>
        <v>0.7183900507953164</v>
      </c>
      <c r="J162" s="72">
        <f>H162-G162</f>
        <v>-4723.5</v>
      </c>
      <c r="K162" s="385"/>
      <c r="L162" s="57"/>
      <c r="M162" s="117"/>
      <c r="N162" s="213">
        <v>21669</v>
      </c>
    </row>
    <row r="163" spans="1:14" ht="27.75" customHeight="1" hidden="1">
      <c r="A163" s="359" t="s">
        <v>153</v>
      </c>
      <c r="B163" s="151" t="s">
        <v>150</v>
      </c>
      <c r="C163" s="152"/>
      <c r="D163" s="152"/>
      <c r="E163" s="152"/>
      <c r="F163" s="152"/>
      <c r="G163" s="153" t="e">
        <f>G164+#REF!+G180+G171</f>
        <v>#REF!</v>
      </c>
      <c r="H163" s="153" t="e">
        <f>H164+#REF!+H180+H171</f>
        <v>#REF!</v>
      </c>
      <c r="I163" s="153" t="e">
        <f>I164+#REF!+I180+I171</f>
        <v>#DIV/0!</v>
      </c>
      <c r="J163" s="165" t="e">
        <f>J164+#REF!+J180+J171</f>
        <v>#REF!</v>
      </c>
      <c r="K163" s="394"/>
      <c r="L163" s="166">
        <f>L164+L170+L180</f>
        <v>0</v>
      </c>
      <c r="M163" s="337">
        <f>M164+M170+M180</f>
        <v>0</v>
      </c>
      <c r="N163" s="218">
        <f>N164+N170+N180</f>
        <v>53594.09999999999</v>
      </c>
    </row>
    <row r="164" spans="1:14" ht="62.25" customHeight="1" hidden="1">
      <c r="A164" s="353" t="s">
        <v>13</v>
      </c>
      <c r="B164" s="192" t="s">
        <v>150</v>
      </c>
      <c r="C164" s="42" t="s">
        <v>66</v>
      </c>
      <c r="D164" s="42" t="s">
        <v>74</v>
      </c>
      <c r="E164" s="192"/>
      <c r="F164" s="192"/>
      <c r="G164" s="44">
        <f aca="true" t="shared" si="17" ref="G164:L165">G165</f>
        <v>4854.5</v>
      </c>
      <c r="H164" s="44">
        <f t="shared" si="17"/>
        <v>12655.5</v>
      </c>
      <c r="I164" s="44" t="e">
        <f t="shared" si="17"/>
        <v>#DIV/0!</v>
      </c>
      <c r="J164" s="83">
        <f t="shared" si="17"/>
        <v>7801</v>
      </c>
      <c r="K164" s="388"/>
      <c r="L164" s="105">
        <f t="shared" si="17"/>
        <v>0</v>
      </c>
      <c r="M164" s="327">
        <f>M165</f>
        <v>0</v>
      </c>
      <c r="N164" s="126">
        <f>N165</f>
        <v>6116.2</v>
      </c>
    </row>
    <row r="165" spans="1:14" ht="76.5" customHeight="1" hidden="1">
      <c r="A165" s="352" t="s">
        <v>6</v>
      </c>
      <c r="B165" s="4" t="s">
        <v>150</v>
      </c>
      <c r="C165" s="4" t="s">
        <v>66</v>
      </c>
      <c r="D165" s="4" t="s">
        <v>74</v>
      </c>
      <c r="E165" s="4" t="s">
        <v>252</v>
      </c>
      <c r="F165" s="4"/>
      <c r="G165" s="15">
        <f t="shared" si="17"/>
        <v>4854.5</v>
      </c>
      <c r="H165" s="15">
        <f t="shared" si="17"/>
        <v>12655.5</v>
      </c>
      <c r="I165" s="15" t="e">
        <f t="shared" si="17"/>
        <v>#DIV/0!</v>
      </c>
      <c r="J165" s="80">
        <f t="shared" si="17"/>
        <v>7801</v>
      </c>
      <c r="K165" s="92"/>
      <c r="L165" s="59"/>
      <c r="M165" s="326">
        <f>M166</f>
        <v>0</v>
      </c>
      <c r="N165" s="120">
        <f>N166</f>
        <v>6116.2</v>
      </c>
    </row>
    <row r="166" spans="1:14" ht="40.5" customHeight="1" hidden="1">
      <c r="A166" s="352" t="s">
        <v>260</v>
      </c>
      <c r="B166" s="4" t="s">
        <v>150</v>
      </c>
      <c r="C166" s="4" t="s">
        <v>66</v>
      </c>
      <c r="D166" s="4" t="s">
        <v>74</v>
      </c>
      <c r="E166" s="4" t="s">
        <v>252</v>
      </c>
      <c r="F166" s="4"/>
      <c r="G166" s="15">
        <f aca="true" t="shared" si="18" ref="G166:N166">G167+G168+G169</f>
        <v>4854.5</v>
      </c>
      <c r="H166" s="15">
        <f t="shared" si="18"/>
        <v>12655.5</v>
      </c>
      <c r="I166" s="15" t="e">
        <f t="shared" si="18"/>
        <v>#DIV/0!</v>
      </c>
      <c r="J166" s="80">
        <f t="shared" si="18"/>
        <v>7801</v>
      </c>
      <c r="K166" s="92"/>
      <c r="L166" s="59"/>
      <c r="M166" s="326">
        <f t="shared" si="18"/>
        <v>0</v>
      </c>
      <c r="N166" s="120">
        <f t="shared" si="18"/>
        <v>6116.2</v>
      </c>
    </row>
    <row r="167" spans="1:14" ht="38.25" customHeight="1" hidden="1">
      <c r="A167" s="352" t="s">
        <v>263</v>
      </c>
      <c r="B167" s="4" t="s">
        <v>150</v>
      </c>
      <c r="C167" s="4" t="s">
        <v>66</v>
      </c>
      <c r="D167" s="4" t="s">
        <v>74</v>
      </c>
      <c r="E167" s="4" t="s">
        <v>252</v>
      </c>
      <c r="F167" s="4">
        <v>100</v>
      </c>
      <c r="G167" s="49">
        <v>4323.6</v>
      </c>
      <c r="H167" s="49">
        <v>4218.5</v>
      </c>
      <c r="I167" s="62">
        <f>H167/G167</f>
        <v>0.9756915533351835</v>
      </c>
      <c r="J167" s="72">
        <f>H167-G167</f>
        <v>-105.10000000000036</v>
      </c>
      <c r="K167" s="385"/>
      <c r="L167" s="57"/>
      <c r="M167" s="117"/>
      <c r="N167" s="213">
        <v>5488.3</v>
      </c>
    </row>
    <row r="168" spans="1:14" ht="38.25" customHeight="1" hidden="1">
      <c r="A168" s="352" t="s">
        <v>262</v>
      </c>
      <c r="B168" s="4" t="s">
        <v>150</v>
      </c>
      <c r="C168" s="4" t="s">
        <v>66</v>
      </c>
      <c r="D168" s="4" t="s">
        <v>74</v>
      </c>
      <c r="E168" s="4" t="s">
        <v>252</v>
      </c>
      <c r="F168" s="4">
        <v>200</v>
      </c>
      <c r="G168" s="49">
        <v>530.9</v>
      </c>
      <c r="H168" s="49">
        <v>4218.5</v>
      </c>
      <c r="I168" s="62">
        <f>H168/G168</f>
        <v>7.94594085515163</v>
      </c>
      <c r="J168" s="72">
        <f>H168-G168</f>
        <v>3687.6</v>
      </c>
      <c r="K168" s="385"/>
      <c r="L168" s="57"/>
      <c r="M168" s="117"/>
      <c r="N168" s="213">
        <v>613.2</v>
      </c>
    </row>
    <row r="169" spans="1:14" ht="27" customHeight="1" hidden="1">
      <c r="A169" s="352" t="s">
        <v>279</v>
      </c>
      <c r="B169" s="4" t="s">
        <v>150</v>
      </c>
      <c r="C169" s="4" t="s">
        <v>66</v>
      </c>
      <c r="D169" s="4" t="s">
        <v>74</v>
      </c>
      <c r="E169" s="4" t="s">
        <v>252</v>
      </c>
      <c r="F169" s="4">
        <v>850</v>
      </c>
      <c r="G169" s="49">
        <v>0</v>
      </c>
      <c r="H169" s="49">
        <v>4218.5</v>
      </c>
      <c r="I169" s="62" t="e">
        <f>H169/G169</f>
        <v>#DIV/0!</v>
      </c>
      <c r="J169" s="72">
        <f>H169-G169</f>
        <v>4218.5</v>
      </c>
      <c r="K169" s="385"/>
      <c r="L169" s="57"/>
      <c r="M169" s="117">
        <v>0</v>
      </c>
      <c r="N169" s="213">
        <v>14.7</v>
      </c>
    </row>
    <row r="170" spans="1:14" ht="22.5" customHeight="1" hidden="1">
      <c r="A170" s="353" t="s">
        <v>261</v>
      </c>
      <c r="B170" s="192" t="s">
        <v>150</v>
      </c>
      <c r="C170" s="42" t="s">
        <v>66</v>
      </c>
      <c r="D170" s="42">
        <v>13</v>
      </c>
      <c r="E170" s="192"/>
      <c r="F170" s="192"/>
      <c r="G170" s="44">
        <f aca="true" t="shared" si="19" ref="G170:N170">G171</f>
        <v>0</v>
      </c>
      <c r="H170" s="44">
        <f t="shared" si="19"/>
        <v>0</v>
      </c>
      <c r="I170" s="44">
        <f t="shared" si="19"/>
        <v>0</v>
      </c>
      <c r="J170" s="83">
        <f t="shared" si="19"/>
        <v>0</v>
      </c>
      <c r="K170" s="388"/>
      <c r="L170" s="105">
        <f t="shared" si="19"/>
        <v>0</v>
      </c>
      <c r="M170" s="327">
        <f t="shared" si="19"/>
        <v>0</v>
      </c>
      <c r="N170" s="126">
        <f t="shared" si="19"/>
        <v>0</v>
      </c>
    </row>
    <row r="171" spans="1:14" ht="37.5" customHeight="1" hidden="1">
      <c r="A171" s="352" t="s">
        <v>253</v>
      </c>
      <c r="B171" s="4" t="s">
        <v>150</v>
      </c>
      <c r="C171" s="4" t="s">
        <v>66</v>
      </c>
      <c r="D171" s="4">
        <v>13</v>
      </c>
      <c r="E171" s="4" t="s">
        <v>254</v>
      </c>
      <c r="F171" s="4"/>
      <c r="G171" s="49"/>
      <c r="H171" s="15"/>
      <c r="I171" s="62"/>
      <c r="J171" s="72"/>
      <c r="K171" s="385"/>
      <c r="L171" s="57"/>
      <c r="M171" s="329">
        <f>M172+M173</f>
        <v>0</v>
      </c>
      <c r="N171" s="122">
        <f>N172+N173</f>
        <v>0</v>
      </c>
    </row>
    <row r="172" spans="1:14" ht="58.5" customHeight="1" hidden="1">
      <c r="A172" s="352" t="s">
        <v>263</v>
      </c>
      <c r="B172" s="5" t="s">
        <v>150</v>
      </c>
      <c r="C172" s="4" t="s">
        <v>66</v>
      </c>
      <c r="D172" s="4">
        <v>13</v>
      </c>
      <c r="E172" s="4" t="s">
        <v>254</v>
      </c>
      <c r="F172" s="4">
        <v>100</v>
      </c>
      <c r="G172" s="49">
        <f>G173</f>
        <v>0</v>
      </c>
      <c r="H172" s="15">
        <f>H173</f>
        <v>0</v>
      </c>
      <c r="I172" s="62"/>
      <c r="J172" s="72">
        <f aca="true" t="shared" si="20" ref="J172:J179">H172-G172</f>
        <v>0</v>
      </c>
      <c r="K172" s="385"/>
      <c r="L172" s="57"/>
      <c r="M172" s="117"/>
      <c r="N172" s="213"/>
    </row>
    <row r="173" spans="1:14" ht="37.5" customHeight="1" hidden="1">
      <c r="A173" s="352" t="s">
        <v>262</v>
      </c>
      <c r="B173" s="5" t="s">
        <v>150</v>
      </c>
      <c r="C173" s="4" t="s">
        <v>66</v>
      </c>
      <c r="D173" s="4">
        <v>13</v>
      </c>
      <c r="E173" s="4" t="s">
        <v>254</v>
      </c>
      <c r="F173" s="4">
        <v>200</v>
      </c>
      <c r="G173" s="49"/>
      <c r="H173" s="15"/>
      <c r="I173" s="62"/>
      <c r="J173" s="72">
        <f t="shared" si="20"/>
        <v>0</v>
      </c>
      <c r="K173" s="385"/>
      <c r="L173" s="57"/>
      <c r="M173" s="117"/>
      <c r="N173" s="213"/>
    </row>
    <row r="174" spans="1:14" ht="112.5" hidden="1">
      <c r="A174" s="351" t="s">
        <v>61</v>
      </c>
      <c r="B174" s="4" t="s">
        <v>150</v>
      </c>
      <c r="C174" s="12">
        <v>11</v>
      </c>
      <c r="D174" s="12" t="s">
        <v>69</v>
      </c>
      <c r="E174" s="12"/>
      <c r="F174" s="12"/>
      <c r="G174" s="13">
        <f>SUM(G175:G175)</f>
        <v>0</v>
      </c>
      <c r="H174" s="13">
        <f>SUM(H175:H175)</f>
        <v>3999.5</v>
      </c>
      <c r="I174" s="62" t="e">
        <f aca="true" t="shared" si="21" ref="I174:I179">H174/G174</f>
        <v>#DIV/0!</v>
      </c>
      <c r="J174" s="72">
        <f t="shared" si="20"/>
        <v>3999.5</v>
      </c>
      <c r="K174" s="385"/>
      <c r="L174" s="57"/>
      <c r="M174" s="117"/>
      <c r="N174" s="213"/>
    </row>
    <row r="175" spans="1:14" ht="37.5" hidden="1">
      <c r="A175" s="352" t="s">
        <v>104</v>
      </c>
      <c r="B175" s="4" t="s">
        <v>150</v>
      </c>
      <c r="C175" s="4">
        <v>11</v>
      </c>
      <c r="D175" s="4" t="s">
        <v>69</v>
      </c>
      <c r="E175" s="4" t="s">
        <v>105</v>
      </c>
      <c r="F175" s="4" t="s">
        <v>103</v>
      </c>
      <c r="G175" s="49"/>
      <c r="H175" s="13">
        <v>3999.5</v>
      </c>
      <c r="I175" s="62" t="e">
        <f t="shared" si="21"/>
        <v>#DIV/0!</v>
      </c>
      <c r="J175" s="72">
        <f t="shared" si="20"/>
        <v>3999.5</v>
      </c>
      <c r="K175" s="385"/>
      <c r="L175" s="57"/>
      <c r="M175" s="117"/>
      <c r="N175" s="213"/>
    </row>
    <row r="176" spans="1:14" ht="30.75" customHeight="1" hidden="1">
      <c r="A176" s="360" t="s">
        <v>62</v>
      </c>
      <c r="B176" s="4" t="s">
        <v>150</v>
      </c>
      <c r="C176" s="12">
        <v>11</v>
      </c>
      <c r="D176" s="12" t="s">
        <v>67</v>
      </c>
      <c r="E176" s="12"/>
      <c r="F176" s="12"/>
      <c r="G176" s="13">
        <f>G177+G179</f>
        <v>0</v>
      </c>
      <c r="H176" s="13">
        <f>H177+H179</f>
        <v>1387.2</v>
      </c>
      <c r="I176" s="62" t="e">
        <f t="shared" si="21"/>
        <v>#DIV/0!</v>
      </c>
      <c r="J176" s="72">
        <f t="shared" si="20"/>
        <v>1387.2</v>
      </c>
      <c r="K176" s="385"/>
      <c r="L176" s="57"/>
      <c r="M176" s="117"/>
      <c r="N176" s="213"/>
    </row>
    <row r="177" spans="1:14" ht="18.75" hidden="1">
      <c r="A177" s="352" t="s">
        <v>65</v>
      </c>
      <c r="B177" s="4" t="s">
        <v>150</v>
      </c>
      <c r="C177" s="4">
        <v>11</v>
      </c>
      <c r="D177" s="4" t="s">
        <v>67</v>
      </c>
      <c r="E177" s="4" t="s">
        <v>64</v>
      </c>
      <c r="F177" s="4"/>
      <c r="G177" s="15"/>
      <c r="H177" s="13">
        <f>H178</f>
        <v>894.2</v>
      </c>
      <c r="I177" s="62" t="e">
        <f t="shared" si="21"/>
        <v>#DIV/0!</v>
      </c>
      <c r="J177" s="72">
        <f t="shared" si="20"/>
        <v>894.2</v>
      </c>
      <c r="K177" s="385"/>
      <c r="L177" s="57"/>
      <c r="M177" s="117"/>
      <c r="N177" s="213"/>
    </row>
    <row r="178" spans="1:14" ht="75" hidden="1">
      <c r="A178" s="352" t="s">
        <v>63</v>
      </c>
      <c r="B178" s="4" t="s">
        <v>150</v>
      </c>
      <c r="C178" s="4">
        <v>11</v>
      </c>
      <c r="D178" s="4" t="s">
        <v>67</v>
      </c>
      <c r="E178" s="4" t="s">
        <v>64</v>
      </c>
      <c r="F178" s="4" t="s">
        <v>90</v>
      </c>
      <c r="G178" s="49"/>
      <c r="H178" s="13">
        <v>894.2</v>
      </c>
      <c r="I178" s="62" t="e">
        <f t="shared" si="21"/>
        <v>#DIV/0!</v>
      </c>
      <c r="J178" s="72">
        <f t="shared" si="20"/>
        <v>894.2</v>
      </c>
      <c r="K178" s="385"/>
      <c r="L178" s="57"/>
      <c r="M178" s="117"/>
      <c r="N178" s="213"/>
    </row>
    <row r="179" spans="1:14" ht="56.25" hidden="1">
      <c r="A179" s="352" t="s">
        <v>15</v>
      </c>
      <c r="B179" s="4" t="s">
        <v>150</v>
      </c>
      <c r="C179" s="4">
        <v>11</v>
      </c>
      <c r="D179" s="4" t="s">
        <v>67</v>
      </c>
      <c r="E179" s="4" t="s">
        <v>16</v>
      </c>
      <c r="F179" s="4" t="s">
        <v>90</v>
      </c>
      <c r="G179" s="49"/>
      <c r="H179" s="15">
        <v>493</v>
      </c>
      <c r="I179" s="62" t="e">
        <f t="shared" si="21"/>
        <v>#DIV/0!</v>
      </c>
      <c r="J179" s="72">
        <f t="shared" si="20"/>
        <v>493</v>
      </c>
      <c r="K179" s="385"/>
      <c r="L179" s="57"/>
      <c r="M179" s="117"/>
      <c r="N179" s="213"/>
    </row>
    <row r="180" spans="1:14" ht="23.25" customHeight="1" hidden="1">
      <c r="A180" s="353" t="s">
        <v>55</v>
      </c>
      <c r="B180" s="42" t="s">
        <v>150</v>
      </c>
      <c r="C180" s="42"/>
      <c r="D180" s="42"/>
      <c r="E180" s="42"/>
      <c r="F180" s="42"/>
      <c r="G180" s="45" t="e">
        <f>G184+G185+#REF!+#REF!+#REF!+#REF!+#REF!+#REF!+G181</f>
        <v>#REF!</v>
      </c>
      <c r="H180" s="45" t="e">
        <f>H184+H185+#REF!+#REF!+#REF!+#REF!+#REF!+#REF!+H181</f>
        <v>#REF!</v>
      </c>
      <c r="I180" s="45" t="e">
        <f>I184+I185+#REF!+#REF!+#REF!+#REF!+#REF!+#REF!+I181</f>
        <v>#DIV/0!</v>
      </c>
      <c r="J180" s="84" t="e">
        <f>J184+J185+#REF!+#REF!+#REF!+#REF!+#REF!+#REF!+J181</f>
        <v>#REF!</v>
      </c>
      <c r="K180" s="390"/>
      <c r="L180" s="106">
        <f>SUM(L182:L194)+L195+L197</f>
        <v>0</v>
      </c>
      <c r="M180" s="332">
        <f>SUM(M182:M194)+M195+M197</f>
        <v>0</v>
      </c>
      <c r="N180" s="127">
        <f>SUM(N182:N194)+N195+N197</f>
        <v>47477.899999999994</v>
      </c>
    </row>
    <row r="181" spans="1:14" ht="1.5" customHeight="1" hidden="1">
      <c r="A181" s="352" t="s">
        <v>184</v>
      </c>
      <c r="B181" s="4" t="s">
        <v>150</v>
      </c>
      <c r="C181" s="4" t="s">
        <v>66</v>
      </c>
      <c r="D181" s="4" t="s">
        <v>174</v>
      </c>
      <c r="E181" s="4" t="s">
        <v>118</v>
      </c>
      <c r="F181" s="4">
        <v>540</v>
      </c>
      <c r="G181" s="49">
        <v>67.9</v>
      </c>
      <c r="H181" s="15">
        <f>H184</f>
        <v>20</v>
      </c>
      <c r="I181" s="62"/>
      <c r="J181" s="72">
        <f aca="true" t="shared" si="22" ref="J181:J196">H181-G181</f>
        <v>-47.900000000000006</v>
      </c>
      <c r="K181" s="385"/>
      <c r="L181" s="57"/>
      <c r="M181" s="117"/>
      <c r="N181" s="213"/>
    </row>
    <row r="182" spans="1:14" ht="54.75" customHeight="1" hidden="1">
      <c r="A182" s="352" t="s">
        <v>231</v>
      </c>
      <c r="B182" s="4" t="s">
        <v>150</v>
      </c>
      <c r="C182" s="4" t="s">
        <v>176</v>
      </c>
      <c r="D182" s="4">
        <v>13</v>
      </c>
      <c r="E182" s="4" t="s">
        <v>264</v>
      </c>
      <c r="F182" s="4">
        <v>530</v>
      </c>
      <c r="G182" s="13"/>
      <c r="H182" s="49">
        <v>4323.5</v>
      </c>
      <c r="I182" s="62" t="e">
        <f>H182/G182</f>
        <v>#DIV/0!</v>
      </c>
      <c r="J182" s="72">
        <f t="shared" si="22"/>
        <v>4323.5</v>
      </c>
      <c r="K182" s="385"/>
      <c r="L182" s="57"/>
      <c r="M182" s="117"/>
      <c r="N182" s="213">
        <v>211</v>
      </c>
    </row>
    <row r="183" spans="1:14" ht="39.75" customHeight="1" hidden="1">
      <c r="A183" s="352" t="s">
        <v>210</v>
      </c>
      <c r="B183" s="4" t="s">
        <v>150</v>
      </c>
      <c r="C183" s="12" t="s">
        <v>68</v>
      </c>
      <c r="D183" s="33" t="s">
        <v>211</v>
      </c>
      <c r="E183" s="12">
        <v>5223900</v>
      </c>
      <c r="F183" s="12">
        <v>520</v>
      </c>
      <c r="G183" s="13">
        <v>0</v>
      </c>
      <c r="H183" s="15">
        <v>20</v>
      </c>
      <c r="I183" s="62" t="e">
        <f>H183/G183</f>
        <v>#DIV/0!</v>
      </c>
      <c r="J183" s="72">
        <f t="shared" si="22"/>
        <v>20</v>
      </c>
      <c r="K183" s="385"/>
      <c r="L183" s="57"/>
      <c r="M183" s="117"/>
      <c r="N183" s="213"/>
    </row>
    <row r="184" spans="1:14" ht="57" customHeight="1" hidden="1">
      <c r="A184" s="352" t="s">
        <v>203</v>
      </c>
      <c r="B184" s="4" t="s">
        <v>150</v>
      </c>
      <c r="C184" s="12" t="s">
        <v>68</v>
      </c>
      <c r="D184" s="12" t="s">
        <v>74</v>
      </c>
      <c r="E184" s="12">
        <v>1001299</v>
      </c>
      <c r="F184" s="12">
        <v>520</v>
      </c>
      <c r="G184" s="13">
        <v>0</v>
      </c>
      <c r="H184" s="15">
        <v>20</v>
      </c>
      <c r="I184" s="62" t="e">
        <f>H184/G184</f>
        <v>#DIV/0!</v>
      </c>
      <c r="J184" s="72">
        <f t="shared" si="22"/>
        <v>20</v>
      </c>
      <c r="K184" s="385"/>
      <c r="L184" s="57"/>
      <c r="M184" s="117"/>
      <c r="N184" s="213"/>
    </row>
    <row r="185" spans="1:14" ht="56.25" customHeight="1" hidden="1">
      <c r="A185" s="352" t="s">
        <v>230</v>
      </c>
      <c r="B185" s="4" t="s">
        <v>150</v>
      </c>
      <c r="C185" s="4" t="s">
        <v>175</v>
      </c>
      <c r="D185" s="4" t="s">
        <v>67</v>
      </c>
      <c r="E185" s="4" t="s">
        <v>265</v>
      </c>
      <c r="F185" s="4">
        <v>530</v>
      </c>
      <c r="G185" s="13">
        <v>1067.2</v>
      </c>
      <c r="H185" s="49">
        <v>4323.5</v>
      </c>
      <c r="I185" s="62">
        <f>H185/G185</f>
        <v>4.051255622188905</v>
      </c>
      <c r="J185" s="72">
        <f t="shared" si="22"/>
        <v>3256.3</v>
      </c>
      <c r="K185" s="385"/>
      <c r="L185" s="57"/>
      <c r="M185" s="117"/>
      <c r="N185" s="213">
        <v>1271.9</v>
      </c>
    </row>
    <row r="186" spans="1:14" ht="116.25" customHeight="1" hidden="1">
      <c r="A186" s="352" t="s">
        <v>437</v>
      </c>
      <c r="B186" s="4" t="s">
        <v>150</v>
      </c>
      <c r="C186" s="4" t="s">
        <v>67</v>
      </c>
      <c r="D186" s="4" t="s">
        <v>71</v>
      </c>
      <c r="E186" s="4" t="s">
        <v>266</v>
      </c>
      <c r="F186" s="4">
        <v>540</v>
      </c>
      <c r="G186" s="13">
        <v>62.6</v>
      </c>
      <c r="H186" s="49">
        <v>4323.5</v>
      </c>
      <c r="I186" s="62">
        <f>H186/G186</f>
        <v>69.06549520766772</v>
      </c>
      <c r="J186" s="72">
        <f t="shared" si="22"/>
        <v>4260.9</v>
      </c>
      <c r="K186" s="385"/>
      <c r="L186" s="57"/>
      <c r="M186" s="117"/>
      <c r="N186" s="213"/>
    </row>
    <row r="187" spans="1:14" ht="117.75" customHeight="1" hidden="1">
      <c r="A187" s="352" t="s">
        <v>430</v>
      </c>
      <c r="B187" s="4" t="s">
        <v>150</v>
      </c>
      <c r="C187" s="4" t="s">
        <v>142</v>
      </c>
      <c r="D187" s="4" t="s">
        <v>71</v>
      </c>
      <c r="E187" s="4" t="s">
        <v>266</v>
      </c>
      <c r="F187" s="4">
        <v>540</v>
      </c>
      <c r="G187" s="13">
        <v>747.7</v>
      </c>
      <c r="H187" s="15">
        <v>450</v>
      </c>
      <c r="I187" s="62"/>
      <c r="J187" s="72">
        <f t="shared" si="22"/>
        <v>-297.70000000000005</v>
      </c>
      <c r="K187" s="385"/>
      <c r="L187" s="57"/>
      <c r="M187" s="117"/>
      <c r="N187" s="213">
        <v>9802.7</v>
      </c>
    </row>
    <row r="188" spans="1:14" ht="61.5" customHeight="1" hidden="1">
      <c r="A188" s="352" t="s">
        <v>268</v>
      </c>
      <c r="B188" s="4" t="s">
        <v>150</v>
      </c>
      <c r="C188" s="4" t="s">
        <v>142</v>
      </c>
      <c r="D188" s="4" t="s">
        <v>71</v>
      </c>
      <c r="E188" s="4" t="s">
        <v>267</v>
      </c>
      <c r="F188" s="4">
        <v>521</v>
      </c>
      <c r="G188" s="13">
        <v>747.7</v>
      </c>
      <c r="H188" s="15">
        <v>450</v>
      </c>
      <c r="I188" s="62"/>
      <c r="J188" s="72">
        <f t="shared" si="22"/>
        <v>-297.70000000000005</v>
      </c>
      <c r="K188" s="385"/>
      <c r="L188" s="228"/>
      <c r="M188" s="117"/>
      <c r="N188" s="213">
        <v>4183.7</v>
      </c>
    </row>
    <row r="189" spans="1:14" ht="114.75" customHeight="1" hidden="1">
      <c r="A189" s="352" t="s">
        <v>431</v>
      </c>
      <c r="B189" s="4" t="s">
        <v>150</v>
      </c>
      <c r="C189" s="4" t="s">
        <v>68</v>
      </c>
      <c r="D189" s="4">
        <v>12</v>
      </c>
      <c r="E189" s="4" t="s">
        <v>266</v>
      </c>
      <c r="F189" s="4">
        <v>540</v>
      </c>
      <c r="G189" s="13">
        <v>747.7</v>
      </c>
      <c r="H189" s="15">
        <v>450</v>
      </c>
      <c r="I189" s="62"/>
      <c r="J189" s="72">
        <f t="shared" si="22"/>
        <v>-297.70000000000005</v>
      </c>
      <c r="K189" s="385"/>
      <c r="L189" s="57"/>
      <c r="M189" s="117"/>
      <c r="N189" s="213">
        <v>127</v>
      </c>
    </row>
    <row r="190" spans="1:14" ht="123" customHeight="1" hidden="1">
      <c r="A190" s="352" t="s">
        <v>227</v>
      </c>
      <c r="B190" s="4" t="s">
        <v>150</v>
      </c>
      <c r="C190" s="4" t="s">
        <v>72</v>
      </c>
      <c r="D190" s="4" t="s">
        <v>67</v>
      </c>
      <c r="E190" s="4" t="s">
        <v>266</v>
      </c>
      <c r="F190" s="4">
        <v>540</v>
      </c>
      <c r="G190" s="13">
        <v>747.7</v>
      </c>
      <c r="H190" s="15">
        <v>450</v>
      </c>
      <c r="I190" s="62"/>
      <c r="J190" s="72">
        <f t="shared" si="22"/>
        <v>-297.70000000000005</v>
      </c>
      <c r="K190" s="385"/>
      <c r="L190" s="57"/>
      <c r="M190" s="117"/>
      <c r="N190" s="213">
        <v>278</v>
      </c>
    </row>
    <row r="191" spans="1:14" ht="123" customHeight="1" hidden="1">
      <c r="A191" s="352" t="s">
        <v>228</v>
      </c>
      <c r="B191" s="4" t="s">
        <v>150</v>
      </c>
      <c r="C191" s="4" t="s">
        <v>72</v>
      </c>
      <c r="D191" s="4" t="s">
        <v>67</v>
      </c>
      <c r="E191" s="4" t="s">
        <v>266</v>
      </c>
      <c r="F191" s="4">
        <v>540</v>
      </c>
      <c r="G191" s="13">
        <v>747.7</v>
      </c>
      <c r="H191" s="15">
        <v>450</v>
      </c>
      <c r="I191" s="62"/>
      <c r="J191" s="72">
        <f t="shared" si="22"/>
        <v>-297.70000000000005</v>
      </c>
      <c r="K191" s="385"/>
      <c r="L191" s="57"/>
      <c r="M191" s="117"/>
      <c r="N191" s="213">
        <v>395</v>
      </c>
    </row>
    <row r="192" spans="1:14" ht="111.75" customHeight="1" hidden="1">
      <c r="A192" s="352" t="s">
        <v>432</v>
      </c>
      <c r="B192" s="4" t="s">
        <v>150</v>
      </c>
      <c r="C192" s="4" t="s">
        <v>70</v>
      </c>
      <c r="D192" s="4" t="s">
        <v>66</v>
      </c>
      <c r="E192" s="4" t="s">
        <v>427</v>
      </c>
      <c r="F192" s="4">
        <v>540</v>
      </c>
      <c r="G192" s="13">
        <v>62.6</v>
      </c>
      <c r="H192" s="49">
        <v>4323.5</v>
      </c>
      <c r="I192" s="62">
        <f>H192/G192</f>
        <v>69.06549520766772</v>
      </c>
      <c r="J192" s="72">
        <f t="shared" si="22"/>
        <v>4260.9</v>
      </c>
      <c r="K192" s="385"/>
      <c r="L192" s="57"/>
      <c r="M192" s="117"/>
      <c r="N192" s="213">
        <v>729.6</v>
      </c>
    </row>
    <row r="193" spans="1:14" ht="111.75" customHeight="1" hidden="1">
      <c r="A193" s="352" t="s">
        <v>433</v>
      </c>
      <c r="B193" s="4" t="s">
        <v>150</v>
      </c>
      <c r="C193" s="4" t="s">
        <v>70</v>
      </c>
      <c r="D193" s="4" t="s">
        <v>68</v>
      </c>
      <c r="E193" s="4" t="s">
        <v>426</v>
      </c>
      <c r="F193" s="4">
        <v>540</v>
      </c>
      <c r="G193" s="13">
        <v>62.6</v>
      </c>
      <c r="H193" s="49">
        <v>4323.5</v>
      </c>
      <c r="I193" s="62">
        <f>H193/G193</f>
        <v>69.06549520766772</v>
      </c>
      <c r="J193" s="72">
        <f t="shared" si="22"/>
        <v>4260.9</v>
      </c>
      <c r="K193" s="385"/>
      <c r="L193" s="57"/>
      <c r="M193" s="117"/>
      <c r="N193" s="213">
        <v>71</v>
      </c>
    </row>
    <row r="194" spans="1:14" ht="96" customHeight="1" hidden="1">
      <c r="A194" s="352" t="s">
        <v>274</v>
      </c>
      <c r="B194" s="4" t="s">
        <v>150</v>
      </c>
      <c r="C194" s="4">
        <v>10</v>
      </c>
      <c r="D194" s="4" t="s">
        <v>66</v>
      </c>
      <c r="E194" s="4" t="s">
        <v>421</v>
      </c>
      <c r="F194" s="4">
        <v>540</v>
      </c>
      <c r="G194" s="13">
        <v>62.6</v>
      </c>
      <c r="H194" s="49">
        <v>4323.5</v>
      </c>
      <c r="I194" s="62">
        <f>H194/G194</f>
        <v>69.06549520766772</v>
      </c>
      <c r="J194" s="72">
        <f t="shared" si="22"/>
        <v>4260.9</v>
      </c>
      <c r="K194" s="385"/>
      <c r="L194" s="57"/>
      <c r="M194" s="117"/>
      <c r="N194" s="213">
        <v>0</v>
      </c>
    </row>
    <row r="195" spans="1:14" ht="27" customHeight="1" hidden="1">
      <c r="A195" s="352" t="s">
        <v>233</v>
      </c>
      <c r="B195" s="12" t="s">
        <v>150</v>
      </c>
      <c r="C195" s="12">
        <v>13</v>
      </c>
      <c r="D195" s="12" t="s">
        <v>66</v>
      </c>
      <c r="E195" s="4"/>
      <c r="F195" s="4"/>
      <c r="G195" s="13">
        <v>62.6</v>
      </c>
      <c r="H195" s="49">
        <v>4323.5</v>
      </c>
      <c r="I195" s="62">
        <f>H195/G195</f>
        <v>69.06549520766772</v>
      </c>
      <c r="J195" s="72">
        <f t="shared" si="22"/>
        <v>4260.9</v>
      </c>
      <c r="K195" s="385"/>
      <c r="L195" s="57"/>
      <c r="M195" s="329">
        <f>M196</f>
        <v>0</v>
      </c>
      <c r="N195" s="122">
        <f>N196</f>
        <v>42</v>
      </c>
    </row>
    <row r="196" spans="1:14" ht="22.5" customHeight="1" hidden="1">
      <c r="A196" s="352" t="s">
        <v>234</v>
      </c>
      <c r="B196" s="4" t="s">
        <v>150</v>
      </c>
      <c r="C196" s="4">
        <v>13</v>
      </c>
      <c r="D196" s="4" t="s">
        <v>66</v>
      </c>
      <c r="E196" s="4" t="s">
        <v>235</v>
      </c>
      <c r="F196" s="4">
        <v>730</v>
      </c>
      <c r="G196" s="13">
        <v>62.6</v>
      </c>
      <c r="H196" s="49">
        <v>4323.5</v>
      </c>
      <c r="I196" s="62">
        <f>H196/G196</f>
        <v>69.06549520766772</v>
      </c>
      <c r="J196" s="72">
        <f t="shared" si="22"/>
        <v>4260.9</v>
      </c>
      <c r="K196" s="385"/>
      <c r="L196" s="57"/>
      <c r="M196" s="117"/>
      <c r="N196" s="213">
        <v>42</v>
      </c>
    </row>
    <row r="197" spans="1:14" ht="37.5" customHeight="1" hidden="1">
      <c r="A197" s="351" t="s">
        <v>56</v>
      </c>
      <c r="B197" s="4" t="s">
        <v>150</v>
      </c>
      <c r="C197" s="12">
        <v>14</v>
      </c>
      <c r="D197" s="33" t="s">
        <v>218</v>
      </c>
      <c r="E197" s="12"/>
      <c r="F197" s="12"/>
      <c r="G197" s="13">
        <f>G200</f>
        <v>17603</v>
      </c>
      <c r="H197" s="13">
        <f>H200</f>
        <v>10946.9</v>
      </c>
      <c r="I197" s="13">
        <f>I200</f>
        <v>0.6218769527921377</v>
      </c>
      <c r="J197" s="81">
        <f>J200</f>
        <v>-6656.1</v>
      </c>
      <c r="K197" s="328"/>
      <c r="L197" s="101">
        <f>L200+L201</f>
        <v>0</v>
      </c>
      <c r="M197" s="330">
        <f>M200+M201</f>
        <v>0</v>
      </c>
      <c r="N197" s="121">
        <f>N200+N201</f>
        <v>30366</v>
      </c>
    </row>
    <row r="198" spans="1:14" ht="37.5" hidden="1">
      <c r="A198" s="352" t="s">
        <v>57</v>
      </c>
      <c r="B198" s="4" t="s">
        <v>150</v>
      </c>
      <c r="C198" s="4">
        <v>14</v>
      </c>
      <c r="D198" s="4" t="s">
        <v>66</v>
      </c>
      <c r="E198" s="4" t="s">
        <v>58</v>
      </c>
      <c r="F198" s="4"/>
      <c r="G198" s="15"/>
      <c r="H198" s="13">
        <f>H199</f>
        <v>10946.9</v>
      </c>
      <c r="I198" s="62" t="e">
        <f>H198/G198</f>
        <v>#DIV/0!</v>
      </c>
      <c r="J198" s="72">
        <f>H198-G198</f>
        <v>10946.9</v>
      </c>
      <c r="K198" s="385"/>
      <c r="L198" s="57"/>
      <c r="M198" s="117"/>
      <c r="N198" s="213"/>
    </row>
    <row r="199" spans="1:14" ht="37.5" hidden="1">
      <c r="A199" s="352" t="s">
        <v>57</v>
      </c>
      <c r="B199" s="4" t="s">
        <v>150</v>
      </c>
      <c r="C199" s="4">
        <v>14</v>
      </c>
      <c r="D199" s="4" t="s">
        <v>66</v>
      </c>
      <c r="E199" s="4" t="s">
        <v>59</v>
      </c>
      <c r="F199" s="4"/>
      <c r="G199" s="15"/>
      <c r="H199" s="15">
        <f>H200</f>
        <v>10946.9</v>
      </c>
      <c r="I199" s="62" t="e">
        <f>H199/G199</f>
        <v>#DIV/0!</v>
      </c>
      <c r="J199" s="72">
        <f>H199-G199</f>
        <v>10946.9</v>
      </c>
      <c r="K199" s="385"/>
      <c r="L199" s="57"/>
      <c r="M199" s="117"/>
      <c r="N199" s="213"/>
    </row>
    <row r="200" spans="1:14" ht="45" customHeight="1" hidden="1">
      <c r="A200" s="352" t="s">
        <v>60</v>
      </c>
      <c r="B200" s="4" t="s">
        <v>150</v>
      </c>
      <c r="C200" s="4">
        <v>14</v>
      </c>
      <c r="D200" s="4" t="s">
        <v>66</v>
      </c>
      <c r="E200" s="4" t="s">
        <v>271</v>
      </c>
      <c r="F200" s="4">
        <v>510</v>
      </c>
      <c r="G200" s="49">
        <v>17603</v>
      </c>
      <c r="H200" s="15">
        <v>10946.9</v>
      </c>
      <c r="I200" s="62">
        <f>H200/G200</f>
        <v>0.6218769527921377</v>
      </c>
      <c r="J200" s="72">
        <f>H200-G200</f>
        <v>-6656.1</v>
      </c>
      <c r="K200" s="385"/>
      <c r="L200" s="57"/>
      <c r="M200" s="117"/>
      <c r="N200" s="213">
        <v>5531.4</v>
      </c>
    </row>
    <row r="201" spans="1:14" ht="25.5" customHeight="1" hidden="1">
      <c r="A201" s="352" t="s">
        <v>272</v>
      </c>
      <c r="B201" s="4" t="s">
        <v>150</v>
      </c>
      <c r="C201" s="12">
        <v>14</v>
      </c>
      <c r="D201" s="12" t="s">
        <v>69</v>
      </c>
      <c r="E201" s="4" t="s">
        <v>273</v>
      </c>
      <c r="F201" s="4">
        <v>510</v>
      </c>
      <c r="G201" s="63">
        <v>3274</v>
      </c>
      <c r="H201" s="15">
        <v>7513.7</v>
      </c>
      <c r="I201" s="62"/>
      <c r="J201" s="72">
        <f>H201-G201</f>
        <v>4239.7</v>
      </c>
      <c r="K201" s="385"/>
      <c r="L201" s="57"/>
      <c r="M201" s="117"/>
      <c r="N201" s="213">
        <v>24834.6</v>
      </c>
    </row>
    <row r="202" spans="1:14" ht="48.75" customHeight="1" hidden="1">
      <c r="A202" s="361" t="s">
        <v>15</v>
      </c>
      <c r="B202" s="222">
        <v>818</v>
      </c>
      <c r="C202" s="223"/>
      <c r="D202" s="223"/>
      <c r="E202" s="223"/>
      <c r="F202" s="223"/>
      <c r="G202" s="224">
        <f aca="true" t="shared" si="23" ref="G202:N202">G203+G204+G205</f>
        <v>1945.1999999999998</v>
      </c>
      <c r="H202" s="224">
        <f t="shared" si="23"/>
        <v>4891.5</v>
      </c>
      <c r="I202" s="224" t="e">
        <f t="shared" si="23"/>
        <v>#DIV/0!</v>
      </c>
      <c r="J202" s="225">
        <f t="shared" si="23"/>
        <v>2946.3</v>
      </c>
      <c r="K202" s="395"/>
      <c r="L202" s="226">
        <f t="shared" si="23"/>
        <v>0</v>
      </c>
      <c r="M202" s="338">
        <f t="shared" si="23"/>
        <v>0</v>
      </c>
      <c r="N202" s="227">
        <f t="shared" si="23"/>
        <v>2875.8999999999996</v>
      </c>
    </row>
    <row r="203" spans="1:14" ht="42.75" customHeight="1" hidden="1">
      <c r="A203" s="352" t="s">
        <v>179</v>
      </c>
      <c r="B203" s="5">
        <v>818</v>
      </c>
      <c r="C203" s="4" t="s">
        <v>67</v>
      </c>
      <c r="D203" s="4" t="s">
        <v>142</v>
      </c>
      <c r="E203" s="4" t="s">
        <v>216</v>
      </c>
      <c r="F203" s="4">
        <v>100</v>
      </c>
      <c r="G203" s="49">
        <v>1147.3</v>
      </c>
      <c r="H203" s="15">
        <v>1630.5</v>
      </c>
      <c r="I203" s="62">
        <f>H203/G203</f>
        <v>1.4211627298875622</v>
      </c>
      <c r="J203" s="72">
        <f>H203-G203</f>
        <v>483.20000000000005</v>
      </c>
      <c r="K203" s="385"/>
      <c r="L203" s="57"/>
      <c r="M203" s="117"/>
      <c r="N203" s="213">
        <v>1517.8</v>
      </c>
    </row>
    <row r="204" spans="1:14" ht="25.5" customHeight="1" hidden="1">
      <c r="A204" s="352" t="s">
        <v>17</v>
      </c>
      <c r="B204" s="5">
        <v>818</v>
      </c>
      <c r="C204" s="4" t="s">
        <v>67</v>
      </c>
      <c r="D204" s="4" t="s">
        <v>142</v>
      </c>
      <c r="E204" s="4" t="s">
        <v>216</v>
      </c>
      <c r="F204" s="4">
        <v>200</v>
      </c>
      <c r="G204" s="49">
        <v>797.9</v>
      </c>
      <c r="H204" s="15">
        <v>1630.5</v>
      </c>
      <c r="I204" s="62">
        <f>H204/G204</f>
        <v>2.0434891590424864</v>
      </c>
      <c r="J204" s="72">
        <f>H204-G204</f>
        <v>832.6</v>
      </c>
      <c r="K204" s="385"/>
      <c r="L204" s="57"/>
      <c r="M204" s="117"/>
      <c r="N204" s="213">
        <v>1292.1</v>
      </c>
    </row>
    <row r="205" spans="1:14" ht="30" customHeight="1" hidden="1" thickBot="1">
      <c r="A205" s="362" t="s">
        <v>17</v>
      </c>
      <c r="B205" s="154">
        <v>818</v>
      </c>
      <c r="C205" s="39" t="s">
        <v>67</v>
      </c>
      <c r="D205" s="39" t="s">
        <v>142</v>
      </c>
      <c r="E205" s="39" t="s">
        <v>216</v>
      </c>
      <c r="F205" s="39">
        <v>850</v>
      </c>
      <c r="G205" s="155"/>
      <c r="H205" s="55">
        <v>1630.5</v>
      </c>
      <c r="I205" s="156" t="e">
        <f>H205/G205</f>
        <v>#DIV/0!</v>
      </c>
      <c r="J205" s="157">
        <f>H205-G205</f>
        <v>1630.5</v>
      </c>
      <c r="K205" s="396"/>
      <c r="L205" s="158"/>
      <c r="M205" s="117"/>
      <c r="N205" s="213">
        <v>66</v>
      </c>
    </row>
    <row r="206" spans="1:14" ht="24.75" customHeight="1">
      <c r="A206" s="363" t="s">
        <v>5</v>
      </c>
      <c r="B206" s="253">
        <v>303</v>
      </c>
      <c r="C206" s="254" t="s">
        <v>66</v>
      </c>
      <c r="D206" s="254"/>
      <c r="E206" s="254"/>
      <c r="F206" s="254"/>
      <c r="G206" s="255" t="e">
        <f>G207+G210+G216+#REF!+#REF!+G229+G219</f>
        <v>#REF!</v>
      </c>
      <c r="H206" s="255" t="e">
        <f>H207+H210+H216+#REF!+#REF!+H229+H219</f>
        <v>#REF!</v>
      </c>
      <c r="I206" s="255" t="e">
        <f>I207+I210+I216+#REF!+#REF!+I229+I219</f>
        <v>#REF!</v>
      </c>
      <c r="J206" s="256" t="e">
        <f>J207+J210+J216+#REF!+#REF!+J229+J219</f>
        <v>#REF!</v>
      </c>
      <c r="K206" s="397">
        <v>2971.2</v>
      </c>
      <c r="L206" s="257">
        <v>2930.6</v>
      </c>
      <c r="M206" s="339" t="e">
        <f>M207+#REF!+M210+M216+#REF!+M225</f>
        <v>#REF!</v>
      </c>
      <c r="N206" s="219" t="e">
        <f>N207+#REF!+N210+N216+#REF!+N225</f>
        <v>#REF!</v>
      </c>
    </row>
    <row r="207" spans="1:14" ht="53.25" customHeight="1">
      <c r="A207" s="319" t="s">
        <v>92</v>
      </c>
      <c r="B207" s="253">
        <v>303</v>
      </c>
      <c r="C207" s="234" t="s">
        <v>66</v>
      </c>
      <c r="D207" s="234" t="s">
        <v>69</v>
      </c>
      <c r="E207" s="234"/>
      <c r="F207" s="234"/>
      <c r="G207" s="235">
        <f aca="true" t="shared" si="24" ref="G207:M208">G208</f>
        <v>1290.8</v>
      </c>
      <c r="H207" s="235">
        <f t="shared" si="24"/>
        <v>822.8</v>
      </c>
      <c r="I207" s="235">
        <f t="shared" si="24"/>
        <v>0.6374341493647351</v>
      </c>
      <c r="J207" s="236">
        <f t="shared" si="24"/>
        <v>-468</v>
      </c>
      <c r="K207" s="398">
        <v>463.6</v>
      </c>
      <c r="L207" s="237">
        <v>463.6</v>
      </c>
      <c r="M207" s="327">
        <f>M208</f>
        <v>0</v>
      </c>
      <c r="N207" s="126">
        <f>N208</f>
        <v>0</v>
      </c>
    </row>
    <row r="208" spans="1:14" ht="55.5" customHeight="1">
      <c r="A208" s="320" t="s">
        <v>93</v>
      </c>
      <c r="B208" s="258">
        <v>303</v>
      </c>
      <c r="C208" s="244" t="s">
        <v>66</v>
      </c>
      <c r="D208" s="244" t="s">
        <v>69</v>
      </c>
      <c r="E208" s="244" t="s">
        <v>275</v>
      </c>
      <c r="F208" s="244"/>
      <c r="G208" s="246">
        <f t="shared" si="24"/>
        <v>1290.8</v>
      </c>
      <c r="H208" s="246">
        <f t="shared" si="24"/>
        <v>822.8</v>
      </c>
      <c r="I208" s="246">
        <f t="shared" si="24"/>
        <v>0.6374341493647351</v>
      </c>
      <c r="J208" s="259">
        <f t="shared" si="24"/>
        <v>-468</v>
      </c>
      <c r="K208" s="399">
        <v>463.6</v>
      </c>
      <c r="L208" s="245">
        <v>463.6</v>
      </c>
      <c r="M208" s="92">
        <f t="shared" si="24"/>
        <v>0</v>
      </c>
      <c r="N208" s="120"/>
    </row>
    <row r="209" spans="1:14" ht="34.5" customHeight="1">
      <c r="A209" s="320" t="s">
        <v>94</v>
      </c>
      <c r="B209" s="258">
        <v>303</v>
      </c>
      <c r="C209" s="244" t="s">
        <v>66</v>
      </c>
      <c r="D209" s="244" t="s">
        <v>69</v>
      </c>
      <c r="E209" s="244" t="s">
        <v>275</v>
      </c>
      <c r="F209" s="244">
        <v>100</v>
      </c>
      <c r="G209" s="246">
        <v>1290.8</v>
      </c>
      <c r="H209" s="241">
        <v>822.8</v>
      </c>
      <c r="I209" s="247">
        <f>H209/G209</f>
        <v>0.6374341493647351</v>
      </c>
      <c r="J209" s="248">
        <f>H209-G209</f>
        <v>-468</v>
      </c>
      <c r="K209" s="387">
        <v>463.6</v>
      </c>
      <c r="L209" s="251">
        <v>463.6</v>
      </c>
      <c r="M209" s="117"/>
      <c r="N209" s="213"/>
    </row>
    <row r="210" spans="1:14" ht="78" customHeight="1">
      <c r="A210" s="319" t="s">
        <v>10</v>
      </c>
      <c r="B210" s="254">
        <v>303</v>
      </c>
      <c r="C210" s="234" t="s">
        <v>66</v>
      </c>
      <c r="D210" s="234" t="s">
        <v>68</v>
      </c>
      <c r="E210" s="234"/>
      <c r="F210" s="260"/>
      <c r="G210" s="235" t="e">
        <f>#REF!</f>
        <v>#REF!</v>
      </c>
      <c r="H210" s="235" t="e">
        <f>#REF!</f>
        <v>#REF!</v>
      </c>
      <c r="I210" s="235" t="e">
        <f>#REF!</f>
        <v>#REF!</v>
      </c>
      <c r="J210" s="236" t="e">
        <f>#REF!</f>
        <v>#REF!</v>
      </c>
      <c r="K210" s="398">
        <v>1589.7</v>
      </c>
      <c r="L210" s="237">
        <v>1549</v>
      </c>
      <c r="M210" s="327">
        <f>M211+M215</f>
        <v>0</v>
      </c>
      <c r="N210" s="126">
        <f>N211+N215</f>
        <v>26005.4</v>
      </c>
    </row>
    <row r="211" spans="1:14" ht="23.25" customHeight="1">
      <c r="A211" s="320" t="s">
        <v>278</v>
      </c>
      <c r="B211" s="265">
        <v>303</v>
      </c>
      <c r="C211" s="240" t="s">
        <v>66</v>
      </c>
      <c r="D211" s="240" t="s">
        <v>68</v>
      </c>
      <c r="E211" s="240" t="s">
        <v>252</v>
      </c>
      <c r="F211" s="244"/>
      <c r="G211" s="246">
        <f>G212+G214+G215</f>
        <v>18092.7</v>
      </c>
      <c r="H211" s="246">
        <f>H212+H215</f>
        <v>30715</v>
      </c>
      <c r="I211" s="246" t="e">
        <f>I212+I215</f>
        <v>#DIV/0!</v>
      </c>
      <c r="J211" s="259">
        <f>J212+J215</f>
        <v>16770.5</v>
      </c>
      <c r="K211" s="399">
        <v>1389.7</v>
      </c>
      <c r="L211" s="245">
        <v>1349</v>
      </c>
      <c r="M211" s="326">
        <f>M212+M214+M213</f>
        <v>0</v>
      </c>
      <c r="N211" s="120">
        <f>N212+N214+N213</f>
        <v>25079.300000000003</v>
      </c>
    </row>
    <row r="212" spans="1:14" ht="76.5" customHeight="1">
      <c r="A212" s="320" t="s">
        <v>263</v>
      </c>
      <c r="B212" s="258">
        <v>303</v>
      </c>
      <c r="C212" s="244" t="s">
        <v>66</v>
      </c>
      <c r="D212" s="244" t="s">
        <v>68</v>
      </c>
      <c r="E212" s="244" t="s">
        <v>252</v>
      </c>
      <c r="F212" s="244">
        <v>100</v>
      </c>
      <c r="G212" s="250">
        <v>13944.5</v>
      </c>
      <c r="H212" s="250">
        <v>15357.5</v>
      </c>
      <c r="I212" s="247">
        <f>H212/G212</f>
        <v>1.1013302735845674</v>
      </c>
      <c r="J212" s="248">
        <f>H212-G212</f>
        <v>1413</v>
      </c>
      <c r="K212" s="387">
        <v>330.5</v>
      </c>
      <c r="L212" s="251">
        <v>330.5</v>
      </c>
      <c r="M212" s="117"/>
      <c r="N212" s="213">
        <v>19237</v>
      </c>
    </row>
    <row r="213" spans="1:14" ht="39" customHeight="1">
      <c r="A213" s="320" t="s">
        <v>262</v>
      </c>
      <c r="B213" s="258">
        <v>303</v>
      </c>
      <c r="C213" s="244" t="s">
        <v>66</v>
      </c>
      <c r="D213" s="244" t="s">
        <v>68</v>
      </c>
      <c r="E213" s="244" t="s">
        <v>252</v>
      </c>
      <c r="F213" s="244">
        <v>200</v>
      </c>
      <c r="G213" s="250">
        <v>4148.2</v>
      </c>
      <c r="H213" s="250">
        <v>15357.5</v>
      </c>
      <c r="I213" s="247">
        <f>H213/G213</f>
        <v>3.702208186683381</v>
      </c>
      <c r="J213" s="248">
        <f>H213-G213</f>
        <v>11209.3</v>
      </c>
      <c r="K213" s="387">
        <v>1048.6</v>
      </c>
      <c r="L213" s="251">
        <v>1007.9</v>
      </c>
      <c r="M213" s="117"/>
      <c r="N213" s="213">
        <v>5782.1</v>
      </c>
    </row>
    <row r="214" spans="1:14" ht="32.25" customHeight="1">
      <c r="A214" s="320" t="s">
        <v>279</v>
      </c>
      <c r="B214" s="258">
        <v>303</v>
      </c>
      <c r="C214" s="244" t="s">
        <v>66</v>
      </c>
      <c r="D214" s="244" t="s">
        <v>68</v>
      </c>
      <c r="E214" s="244" t="s">
        <v>252</v>
      </c>
      <c r="F214" s="244">
        <v>800</v>
      </c>
      <c r="G214" s="250">
        <v>4148.2</v>
      </c>
      <c r="H214" s="250">
        <v>15357.5</v>
      </c>
      <c r="I214" s="247">
        <f>H214/G214</f>
        <v>3.702208186683381</v>
      </c>
      <c r="J214" s="248">
        <f>H214-G214</f>
        <v>11209.3</v>
      </c>
      <c r="K214" s="387">
        <v>10.6</v>
      </c>
      <c r="L214" s="251">
        <v>10.6</v>
      </c>
      <c r="M214" s="117"/>
      <c r="N214" s="213">
        <v>60.2</v>
      </c>
    </row>
    <row r="215" spans="1:14" ht="36.75" customHeight="1" hidden="1">
      <c r="A215" s="320" t="s">
        <v>282</v>
      </c>
      <c r="B215" s="265">
        <v>303</v>
      </c>
      <c r="C215" s="240" t="s">
        <v>66</v>
      </c>
      <c r="D215" s="240" t="s">
        <v>68</v>
      </c>
      <c r="E215" s="240" t="s">
        <v>281</v>
      </c>
      <c r="F215" s="244">
        <v>100</v>
      </c>
      <c r="G215" s="250">
        <v>0</v>
      </c>
      <c r="H215" s="250">
        <v>15357.5</v>
      </c>
      <c r="I215" s="247" t="e">
        <f>H215/G215</f>
        <v>#DIV/0!</v>
      </c>
      <c r="J215" s="248">
        <f>H215-G215</f>
        <v>15357.5</v>
      </c>
      <c r="K215" s="387"/>
      <c r="L215" s="251"/>
      <c r="M215" s="117"/>
      <c r="N215" s="213">
        <v>926.1</v>
      </c>
    </row>
    <row r="216" spans="1:14" ht="24.75" customHeight="1" hidden="1">
      <c r="A216" s="319" t="s">
        <v>12</v>
      </c>
      <c r="B216" s="254">
        <v>303</v>
      </c>
      <c r="C216" s="234" t="s">
        <v>66</v>
      </c>
      <c r="D216" s="234" t="s">
        <v>72</v>
      </c>
      <c r="E216" s="260"/>
      <c r="F216" s="260"/>
      <c r="G216" s="235">
        <f aca="true" t="shared" si="25" ref="G216:M217">G217</f>
        <v>17.1</v>
      </c>
      <c r="H216" s="235">
        <f t="shared" si="25"/>
        <v>0</v>
      </c>
      <c r="I216" s="235">
        <f t="shared" si="25"/>
        <v>0</v>
      </c>
      <c r="J216" s="236">
        <f t="shared" si="25"/>
        <v>-17.1</v>
      </c>
      <c r="K216" s="398"/>
      <c r="L216" s="237">
        <f t="shared" si="25"/>
        <v>0</v>
      </c>
      <c r="M216" s="327">
        <f>M217</f>
        <v>0</v>
      </c>
      <c r="N216" s="126">
        <f>N217</f>
        <v>0</v>
      </c>
    </row>
    <row r="217" spans="1:14" ht="76.5" customHeight="1" hidden="1">
      <c r="A217" s="320" t="s">
        <v>284</v>
      </c>
      <c r="B217" s="265">
        <v>303</v>
      </c>
      <c r="C217" s="240" t="s">
        <v>66</v>
      </c>
      <c r="D217" s="240" t="s">
        <v>72</v>
      </c>
      <c r="E217" s="240" t="s">
        <v>283</v>
      </c>
      <c r="F217" s="244"/>
      <c r="G217" s="246">
        <f t="shared" si="25"/>
        <v>17.1</v>
      </c>
      <c r="H217" s="246">
        <f t="shared" si="25"/>
        <v>0</v>
      </c>
      <c r="I217" s="246">
        <f t="shared" si="25"/>
        <v>0</v>
      </c>
      <c r="J217" s="259">
        <f t="shared" si="25"/>
        <v>-17.1</v>
      </c>
      <c r="K217" s="399"/>
      <c r="L217" s="242">
        <f t="shared" si="25"/>
        <v>0</v>
      </c>
      <c r="M217" s="92">
        <f t="shared" si="25"/>
        <v>0</v>
      </c>
      <c r="N217" s="120"/>
    </row>
    <row r="218" spans="1:14" ht="45.75" customHeight="1" hidden="1">
      <c r="A218" s="320" t="s">
        <v>9</v>
      </c>
      <c r="B218" s="258">
        <v>303</v>
      </c>
      <c r="C218" s="244" t="s">
        <v>66</v>
      </c>
      <c r="D218" s="244" t="s">
        <v>72</v>
      </c>
      <c r="E218" s="244" t="s">
        <v>283</v>
      </c>
      <c r="F218" s="244">
        <v>200</v>
      </c>
      <c r="G218" s="250">
        <v>17.1</v>
      </c>
      <c r="H218" s="241"/>
      <c r="I218" s="247">
        <f>H218/G218</f>
        <v>0</v>
      </c>
      <c r="J218" s="248">
        <f aca="true" t="shared" si="26" ref="J218:J232">H218-G218</f>
        <v>-17.1</v>
      </c>
      <c r="K218" s="387"/>
      <c r="L218" s="251"/>
      <c r="M218" s="117">
        <v>0</v>
      </c>
      <c r="N218" s="213"/>
    </row>
    <row r="219" spans="1:14" ht="24.75" customHeight="1" hidden="1">
      <c r="A219" s="320" t="s">
        <v>107</v>
      </c>
      <c r="B219" s="258">
        <v>303</v>
      </c>
      <c r="C219" s="244" t="s">
        <v>66</v>
      </c>
      <c r="D219" s="244" t="s">
        <v>75</v>
      </c>
      <c r="E219" s="244" t="s">
        <v>108</v>
      </c>
      <c r="F219" s="244">
        <v>200</v>
      </c>
      <c r="G219" s="241">
        <v>300</v>
      </c>
      <c r="H219" s="241" t="e">
        <f>H220+#REF!</f>
        <v>#REF!</v>
      </c>
      <c r="I219" s="247" t="e">
        <f>H219/G219</f>
        <v>#REF!</v>
      </c>
      <c r="J219" s="248" t="e">
        <f t="shared" si="26"/>
        <v>#REF!</v>
      </c>
      <c r="K219" s="387"/>
      <c r="L219" s="251"/>
      <c r="M219" s="117"/>
      <c r="N219" s="213"/>
    </row>
    <row r="220" spans="1:14" ht="35.25" customHeight="1" hidden="1">
      <c r="A220" s="320" t="s">
        <v>109</v>
      </c>
      <c r="B220" s="258">
        <v>303</v>
      </c>
      <c r="C220" s="244" t="s">
        <v>66</v>
      </c>
      <c r="D220" s="244" t="s">
        <v>75</v>
      </c>
      <c r="E220" s="244" t="s">
        <v>108</v>
      </c>
      <c r="F220" s="244">
        <v>500</v>
      </c>
      <c r="G220" s="246"/>
      <c r="H220" s="246"/>
      <c r="I220" s="247"/>
      <c r="J220" s="248">
        <f t="shared" si="26"/>
        <v>0</v>
      </c>
      <c r="K220" s="387"/>
      <c r="L220" s="251"/>
      <c r="M220" s="117"/>
      <c r="N220" s="213"/>
    </row>
    <row r="221" spans="1:14" ht="21.75" customHeight="1">
      <c r="A221" s="320" t="s">
        <v>466</v>
      </c>
      <c r="B221" s="258">
        <v>303</v>
      </c>
      <c r="C221" s="244" t="s">
        <v>66</v>
      </c>
      <c r="D221" s="244" t="s">
        <v>68</v>
      </c>
      <c r="E221" s="244" t="s">
        <v>467</v>
      </c>
      <c r="F221" s="244">
        <v>200</v>
      </c>
      <c r="G221" s="246"/>
      <c r="H221" s="246"/>
      <c r="I221" s="247"/>
      <c r="J221" s="248"/>
      <c r="K221" s="387">
        <v>200</v>
      </c>
      <c r="L221" s="251">
        <v>200</v>
      </c>
      <c r="M221" s="117"/>
      <c r="N221" s="213"/>
    </row>
    <row r="222" spans="1:14" ht="82.5" customHeight="1">
      <c r="A222" s="354" t="s">
        <v>13</v>
      </c>
      <c r="B222" s="265">
        <v>303</v>
      </c>
      <c r="C222" s="240" t="s">
        <v>66</v>
      </c>
      <c r="D222" s="240" t="s">
        <v>74</v>
      </c>
      <c r="E222" s="240" t="s">
        <v>266</v>
      </c>
      <c r="F222" s="240">
        <v>500</v>
      </c>
      <c r="G222" s="241"/>
      <c r="H222" s="241"/>
      <c r="I222" s="285"/>
      <c r="J222" s="286"/>
      <c r="K222" s="404">
        <v>0.9</v>
      </c>
      <c r="L222" s="249">
        <v>0.9</v>
      </c>
      <c r="M222" s="117"/>
      <c r="N222" s="213"/>
    </row>
    <row r="223" spans="1:14" ht="36" customHeight="1">
      <c r="A223" s="354" t="s">
        <v>107</v>
      </c>
      <c r="B223" s="265">
        <v>303</v>
      </c>
      <c r="C223" s="240" t="s">
        <v>66</v>
      </c>
      <c r="D223" s="240" t="s">
        <v>75</v>
      </c>
      <c r="E223" s="240"/>
      <c r="F223" s="240"/>
      <c r="G223" s="241"/>
      <c r="H223" s="241"/>
      <c r="I223" s="285"/>
      <c r="J223" s="286"/>
      <c r="K223" s="404">
        <v>51.7</v>
      </c>
      <c r="L223" s="249">
        <v>51.7</v>
      </c>
      <c r="M223" s="117"/>
      <c r="N223" s="213"/>
    </row>
    <row r="224" spans="1:14" ht="47.25" customHeight="1">
      <c r="A224" s="320" t="s">
        <v>472</v>
      </c>
      <c r="B224" s="258">
        <v>303</v>
      </c>
      <c r="C224" s="244" t="s">
        <v>66</v>
      </c>
      <c r="D224" s="244" t="s">
        <v>75</v>
      </c>
      <c r="E224" s="244" t="s">
        <v>471</v>
      </c>
      <c r="F224" s="244">
        <v>200</v>
      </c>
      <c r="G224" s="246"/>
      <c r="H224" s="246"/>
      <c r="I224" s="247"/>
      <c r="J224" s="248"/>
      <c r="K224" s="387">
        <v>51.7</v>
      </c>
      <c r="L224" s="251">
        <v>51.7</v>
      </c>
      <c r="M224" s="117"/>
      <c r="N224" s="213"/>
    </row>
    <row r="225" spans="1:14" ht="31.5" customHeight="1">
      <c r="A225" s="319" t="s">
        <v>261</v>
      </c>
      <c r="B225" s="254">
        <v>303</v>
      </c>
      <c r="C225" s="234" t="s">
        <v>66</v>
      </c>
      <c r="D225" s="234">
        <v>13</v>
      </c>
      <c r="E225" s="260"/>
      <c r="F225" s="260"/>
      <c r="G225" s="235"/>
      <c r="H225" s="235"/>
      <c r="I225" s="262" t="e">
        <f>H225/G225</f>
        <v>#DIV/0!</v>
      </c>
      <c r="J225" s="263">
        <f t="shared" si="26"/>
        <v>0</v>
      </c>
      <c r="K225" s="405">
        <v>865.4</v>
      </c>
      <c r="L225" s="264">
        <v>865.4</v>
      </c>
      <c r="M225" s="340" t="e">
        <f>M226+M229+M233</f>
        <v>#REF!</v>
      </c>
      <c r="N225" s="220" t="e">
        <f>N226+N229+N233</f>
        <v>#REF!</v>
      </c>
    </row>
    <row r="226" spans="1:14" ht="36.75" customHeight="1">
      <c r="A226" s="320" t="s">
        <v>286</v>
      </c>
      <c r="B226" s="258">
        <v>303</v>
      </c>
      <c r="C226" s="244" t="s">
        <v>66</v>
      </c>
      <c r="D226" s="244">
        <v>13</v>
      </c>
      <c r="E226" s="244" t="s">
        <v>293</v>
      </c>
      <c r="F226" s="244"/>
      <c r="G226" s="246">
        <v>349.5</v>
      </c>
      <c r="H226" s="246" t="e">
        <f>#REF!</f>
        <v>#REF!</v>
      </c>
      <c r="I226" s="247" t="e">
        <f>H226/G226</f>
        <v>#REF!</v>
      </c>
      <c r="J226" s="248" t="e">
        <f t="shared" si="26"/>
        <v>#REF!</v>
      </c>
      <c r="K226" s="387">
        <v>865.4</v>
      </c>
      <c r="L226" s="251">
        <v>865.4</v>
      </c>
      <c r="M226" s="204">
        <f>M227</f>
        <v>0</v>
      </c>
      <c r="N226" s="131">
        <f>N227</f>
        <v>0</v>
      </c>
    </row>
    <row r="227" spans="1:14" ht="133.5" customHeight="1">
      <c r="A227" s="320" t="s">
        <v>473</v>
      </c>
      <c r="B227" s="258">
        <v>303</v>
      </c>
      <c r="C227" s="244" t="s">
        <v>66</v>
      </c>
      <c r="D227" s="244">
        <v>13</v>
      </c>
      <c r="E227" s="244" t="s">
        <v>293</v>
      </c>
      <c r="F227" s="244">
        <v>100</v>
      </c>
      <c r="G227" s="250"/>
      <c r="H227" s="241" t="e">
        <f>#REF!</f>
        <v>#REF!</v>
      </c>
      <c r="I227" s="247"/>
      <c r="J227" s="248" t="e">
        <f t="shared" si="26"/>
        <v>#REF!</v>
      </c>
      <c r="K227" s="387">
        <v>389.1</v>
      </c>
      <c r="L227" s="251">
        <v>389.1</v>
      </c>
      <c r="M227" s="117"/>
      <c r="N227" s="213"/>
    </row>
    <row r="228" spans="1:14" ht="33.75" customHeight="1">
      <c r="A228" s="320" t="s">
        <v>262</v>
      </c>
      <c r="B228" s="258">
        <v>303</v>
      </c>
      <c r="C228" s="244" t="s">
        <v>460</v>
      </c>
      <c r="D228" s="244">
        <v>13</v>
      </c>
      <c r="E228" s="244" t="s">
        <v>293</v>
      </c>
      <c r="F228" s="244">
        <v>200</v>
      </c>
      <c r="G228" s="250"/>
      <c r="H228" s="241"/>
      <c r="I228" s="247"/>
      <c r="J228" s="248"/>
      <c r="K228" s="387">
        <v>461.6</v>
      </c>
      <c r="L228" s="251">
        <v>461.6</v>
      </c>
      <c r="M228" s="117"/>
      <c r="N228" s="213"/>
    </row>
    <row r="229" spans="1:14" ht="32.25" customHeight="1">
      <c r="A229" s="354" t="s">
        <v>474</v>
      </c>
      <c r="B229" s="258">
        <v>303</v>
      </c>
      <c r="C229" s="244" t="s">
        <v>66</v>
      </c>
      <c r="D229" s="244">
        <v>13</v>
      </c>
      <c r="E229" s="244" t="s">
        <v>293</v>
      </c>
      <c r="F229" s="244">
        <v>800</v>
      </c>
      <c r="G229" s="246">
        <v>349.5</v>
      </c>
      <c r="H229" s="241" t="e">
        <f>#REF!</f>
        <v>#REF!</v>
      </c>
      <c r="I229" s="247" t="e">
        <f>H229/G229</f>
        <v>#REF!</v>
      </c>
      <c r="J229" s="248" t="e">
        <f t="shared" si="26"/>
        <v>#REF!</v>
      </c>
      <c r="K229" s="387">
        <v>14.7</v>
      </c>
      <c r="L229" s="270">
        <v>14.7</v>
      </c>
      <c r="M229" s="204" t="e">
        <f>M230+#REF!</f>
        <v>#REF!</v>
      </c>
      <c r="N229" s="131" t="e">
        <f>N230+#REF!</f>
        <v>#REF!</v>
      </c>
    </row>
    <row r="230" spans="1:14" ht="37.5" customHeight="1" hidden="1">
      <c r="A230" s="320" t="s">
        <v>289</v>
      </c>
      <c r="B230" s="258">
        <v>303</v>
      </c>
      <c r="C230" s="244" t="s">
        <v>66</v>
      </c>
      <c r="D230" s="244">
        <v>13</v>
      </c>
      <c r="E230" s="244" t="s">
        <v>293</v>
      </c>
      <c r="F230" s="244">
        <v>200</v>
      </c>
      <c r="G230" s="250"/>
      <c r="H230" s="241" t="e">
        <f>#REF!</f>
        <v>#REF!</v>
      </c>
      <c r="I230" s="247"/>
      <c r="J230" s="248" t="e">
        <f t="shared" si="26"/>
        <v>#REF!</v>
      </c>
      <c r="K230" s="387"/>
      <c r="L230" s="270"/>
      <c r="M230" s="117"/>
      <c r="N230" s="213">
        <v>1390.2</v>
      </c>
    </row>
    <row r="231" spans="1:14" ht="36.75" customHeight="1" hidden="1">
      <c r="A231" s="320" t="s">
        <v>288</v>
      </c>
      <c r="B231" s="258">
        <v>303</v>
      </c>
      <c r="C231" s="244" t="s">
        <v>66</v>
      </c>
      <c r="D231" s="244">
        <v>13</v>
      </c>
      <c r="E231" s="244" t="s">
        <v>293</v>
      </c>
      <c r="F231" s="244">
        <v>830</v>
      </c>
      <c r="G231" s="246">
        <v>349.5</v>
      </c>
      <c r="H231" s="241">
        <f>H232</f>
        <v>173</v>
      </c>
      <c r="I231" s="247">
        <f>H231/G231</f>
        <v>0.4949928469241774</v>
      </c>
      <c r="J231" s="248">
        <f t="shared" si="26"/>
        <v>-176.5</v>
      </c>
      <c r="K231" s="387"/>
      <c r="L231" s="270"/>
      <c r="M231" s="117"/>
      <c r="N231" s="213"/>
    </row>
    <row r="232" spans="1:14" ht="22.5" customHeight="1" hidden="1">
      <c r="A232" s="320"/>
      <c r="B232" s="258">
        <v>303</v>
      </c>
      <c r="C232" s="244" t="s">
        <v>66</v>
      </c>
      <c r="D232" s="244">
        <v>13</v>
      </c>
      <c r="E232" s="244" t="s">
        <v>212</v>
      </c>
      <c r="F232" s="244">
        <v>200</v>
      </c>
      <c r="G232" s="246"/>
      <c r="H232" s="241">
        <f>H250</f>
        <v>173</v>
      </c>
      <c r="I232" s="247" t="e">
        <f>H232/G232</f>
        <v>#DIV/0!</v>
      </c>
      <c r="J232" s="248">
        <f t="shared" si="26"/>
        <v>173</v>
      </c>
      <c r="K232" s="387"/>
      <c r="L232" s="251"/>
      <c r="M232" s="117"/>
      <c r="N232" s="213"/>
    </row>
    <row r="233" spans="1:14" ht="58.5" customHeight="1" hidden="1">
      <c r="A233" s="364" t="s">
        <v>285</v>
      </c>
      <c r="B233" s="271">
        <v>303</v>
      </c>
      <c r="C233" s="272" t="s">
        <v>66</v>
      </c>
      <c r="D233" s="272">
        <v>13</v>
      </c>
      <c r="E233" s="272" t="s">
        <v>290</v>
      </c>
      <c r="F233" s="272"/>
      <c r="G233" s="273" t="e">
        <f>G241+#REF!</f>
        <v>#REF!</v>
      </c>
      <c r="H233" s="273" t="e">
        <f>H241+#REF!</f>
        <v>#REF!</v>
      </c>
      <c r="I233" s="273" t="e">
        <f>I241+#REF!</f>
        <v>#REF!</v>
      </c>
      <c r="J233" s="274" t="e">
        <f>J241+#REF!</f>
        <v>#REF!</v>
      </c>
      <c r="K233" s="401"/>
      <c r="L233" s="275">
        <f>L234+L235</f>
        <v>0</v>
      </c>
      <c r="M233" s="341" t="e">
        <f>M234+M235</f>
        <v>#REF!</v>
      </c>
      <c r="N233" s="130">
        <f>N234+N235</f>
        <v>372</v>
      </c>
    </row>
    <row r="234" spans="1:14" ht="75" customHeight="1" hidden="1">
      <c r="A234" s="365" t="s">
        <v>291</v>
      </c>
      <c r="B234" s="276">
        <v>303</v>
      </c>
      <c r="C234" s="277" t="s">
        <v>66</v>
      </c>
      <c r="D234" s="277">
        <v>13</v>
      </c>
      <c r="E234" s="277" t="s">
        <v>290</v>
      </c>
      <c r="F234" s="277">
        <v>200</v>
      </c>
      <c r="G234" s="278" t="e">
        <f>#REF!+G244</f>
        <v>#REF!</v>
      </c>
      <c r="H234" s="278" t="e">
        <f>#REF!+H244</f>
        <v>#REF!</v>
      </c>
      <c r="I234" s="278" t="e">
        <f>#REF!+I244</f>
        <v>#REF!</v>
      </c>
      <c r="J234" s="279" t="e">
        <f>#REF!+J244</f>
        <v>#REF!</v>
      </c>
      <c r="K234" s="402"/>
      <c r="L234" s="280"/>
      <c r="M234" s="93" t="e">
        <f>#REF!+M244</f>
        <v>#REF!</v>
      </c>
      <c r="N234" s="213">
        <v>372</v>
      </c>
    </row>
    <row r="235" spans="1:14" ht="57" customHeight="1" hidden="1">
      <c r="A235" s="365" t="s">
        <v>292</v>
      </c>
      <c r="B235" s="276">
        <v>303</v>
      </c>
      <c r="C235" s="277" t="s">
        <v>66</v>
      </c>
      <c r="D235" s="277">
        <v>13</v>
      </c>
      <c r="E235" s="277" t="s">
        <v>290</v>
      </c>
      <c r="F235" s="277">
        <v>300</v>
      </c>
      <c r="G235" s="281">
        <f>G244+G245</f>
        <v>0</v>
      </c>
      <c r="H235" s="281">
        <f>H244+H245</f>
        <v>346</v>
      </c>
      <c r="I235" s="281">
        <f>I244+I245</f>
        <v>0</v>
      </c>
      <c r="J235" s="282">
        <f>J244+J245</f>
        <v>346</v>
      </c>
      <c r="K235" s="403"/>
      <c r="L235" s="283"/>
      <c r="M235" s="93">
        <f>M244+M245</f>
        <v>0</v>
      </c>
      <c r="N235" s="213"/>
    </row>
    <row r="236" spans="1:14" ht="26.25" customHeight="1">
      <c r="A236" s="366" t="s">
        <v>453</v>
      </c>
      <c r="B236" s="290">
        <v>303</v>
      </c>
      <c r="C236" s="291" t="s">
        <v>69</v>
      </c>
      <c r="D236" s="291"/>
      <c r="E236" s="291"/>
      <c r="F236" s="291"/>
      <c r="G236" s="292"/>
      <c r="H236" s="292"/>
      <c r="I236" s="292"/>
      <c r="J236" s="324"/>
      <c r="K236" s="412">
        <v>207.3</v>
      </c>
      <c r="L236" s="367">
        <v>207.3</v>
      </c>
      <c r="M236" s="93"/>
      <c r="N236" s="117"/>
    </row>
    <row r="237" spans="1:14" ht="36" customHeight="1">
      <c r="A237" s="414" t="s">
        <v>454</v>
      </c>
      <c r="B237" s="415">
        <v>303</v>
      </c>
      <c r="C237" s="416" t="s">
        <v>455</v>
      </c>
      <c r="D237" s="416" t="s">
        <v>67</v>
      </c>
      <c r="E237" s="416"/>
      <c r="F237" s="416"/>
      <c r="G237" s="417"/>
      <c r="H237" s="417"/>
      <c r="I237" s="417"/>
      <c r="J237" s="418"/>
      <c r="K237" s="419">
        <v>207.3</v>
      </c>
      <c r="L237" s="420">
        <v>207.3</v>
      </c>
      <c r="M237" s="93"/>
      <c r="N237" s="117"/>
    </row>
    <row r="238" spans="1:14" ht="66" customHeight="1">
      <c r="A238" s="365" t="s">
        <v>63</v>
      </c>
      <c r="B238" s="276">
        <v>303</v>
      </c>
      <c r="C238" s="277" t="s">
        <v>69</v>
      </c>
      <c r="D238" s="277" t="s">
        <v>67</v>
      </c>
      <c r="E238" s="277" t="s">
        <v>456</v>
      </c>
      <c r="F238" s="277"/>
      <c r="G238" s="281"/>
      <c r="H238" s="281"/>
      <c r="I238" s="281"/>
      <c r="J238" s="282"/>
      <c r="K238" s="413">
        <v>207.3</v>
      </c>
      <c r="L238" s="368">
        <v>207.3</v>
      </c>
      <c r="M238" s="93"/>
      <c r="N238" s="117"/>
    </row>
    <row r="239" spans="1:14" ht="79.5" customHeight="1">
      <c r="A239" s="320" t="s">
        <v>263</v>
      </c>
      <c r="B239" s="276">
        <v>303</v>
      </c>
      <c r="C239" s="277" t="s">
        <v>69</v>
      </c>
      <c r="D239" s="277" t="s">
        <v>67</v>
      </c>
      <c r="E239" s="277" t="s">
        <v>456</v>
      </c>
      <c r="F239" s="277">
        <v>100</v>
      </c>
      <c r="G239" s="281">
        <v>40.5</v>
      </c>
      <c r="H239" s="281"/>
      <c r="I239" s="281"/>
      <c r="J239" s="282"/>
      <c r="K239" s="413">
        <v>201.8</v>
      </c>
      <c r="L239" s="368">
        <v>201.8</v>
      </c>
      <c r="M239" s="93"/>
      <c r="N239" s="117"/>
    </row>
    <row r="240" spans="1:14" ht="79.5" customHeight="1">
      <c r="A240" s="320" t="s">
        <v>262</v>
      </c>
      <c r="B240" s="276">
        <v>303</v>
      </c>
      <c r="C240" s="277" t="s">
        <v>69</v>
      </c>
      <c r="D240" s="277" t="s">
        <v>67</v>
      </c>
      <c r="E240" s="277" t="s">
        <v>456</v>
      </c>
      <c r="F240" s="277">
        <v>200</v>
      </c>
      <c r="G240" s="281"/>
      <c r="H240" s="281"/>
      <c r="I240" s="281"/>
      <c r="J240" s="282"/>
      <c r="K240" s="403">
        <v>5.5</v>
      </c>
      <c r="L240" s="368">
        <v>5.5</v>
      </c>
      <c r="M240" s="93"/>
      <c r="N240" s="117"/>
    </row>
    <row r="241" spans="1:14" ht="45.75" customHeight="1">
      <c r="A241" s="319" t="s">
        <v>195</v>
      </c>
      <c r="B241" s="234">
        <v>303</v>
      </c>
      <c r="C241" s="234" t="s">
        <v>67</v>
      </c>
      <c r="D241" s="234"/>
      <c r="E241" s="234"/>
      <c r="F241" s="234"/>
      <c r="G241" s="284">
        <f>G244</f>
        <v>0</v>
      </c>
      <c r="H241" s="261">
        <f>H244</f>
        <v>173</v>
      </c>
      <c r="I241" s="262"/>
      <c r="J241" s="266">
        <f>H241-G241</f>
        <v>173</v>
      </c>
      <c r="K241" s="288">
        <v>6</v>
      </c>
      <c r="L241" s="369"/>
      <c r="M241" s="342" t="e">
        <f>#REF!+M243</f>
        <v>#REF!</v>
      </c>
      <c r="N241" s="82" t="e">
        <f>#REF!+N243</f>
        <v>#REF!</v>
      </c>
    </row>
    <row r="242" spans="1:14" ht="18.75" hidden="1">
      <c r="A242" s="319"/>
      <c r="B242" s="254"/>
      <c r="C242" s="234"/>
      <c r="D242" s="234"/>
      <c r="E242" s="234"/>
      <c r="F242" s="234"/>
      <c r="G242" s="284"/>
      <c r="H242" s="261"/>
      <c r="I242" s="262"/>
      <c r="J242" s="263"/>
      <c r="K242" s="405"/>
      <c r="L242" s="428"/>
      <c r="M242" s="382"/>
      <c r="N242" s="382"/>
    </row>
    <row r="243" spans="1:14" ht="35.25" customHeight="1" hidden="1">
      <c r="A243" s="319" t="s">
        <v>309</v>
      </c>
      <c r="B243" s="254">
        <v>303</v>
      </c>
      <c r="C243" s="234" t="s">
        <v>67</v>
      </c>
      <c r="D243" s="234">
        <v>14</v>
      </c>
      <c r="E243" s="260"/>
      <c r="F243" s="260"/>
      <c r="G243" s="266"/>
      <c r="H243" s="261">
        <v>173</v>
      </c>
      <c r="I243" s="262"/>
      <c r="J243" s="263">
        <f aca="true" t="shared" si="27" ref="J243:J257">H243-G243</f>
        <v>173</v>
      </c>
      <c r="K243" s="400"/>
      <c r="L243" s="268">
        <f>L244+L245+L246+L247</f>
        <v>0</v>
      </c>
      <c r="M243" s="340">
        <f>M244+M245+M246+M247</f>
        <v>0</v>
      </c>
      <c r="N243" s="220">
        <f>N244+N245+N246+N247</f>
        <v>370.5</v>
      </c>
    </row>
    <row r="244" spans="1:14" ht="78.75" hidden="1">
      <c r="A244" s="320" t="s">
        <v>302</v>
      </c>
      <c r="B244" s="258">
        <v>303</v>
      </c>
      <c r="C244" s="244" t="s">
        <v>67</v>
      </c>
      <c r="D244" s="244">
        <v>14</v>
      </c>
      <c r="E244" s="244" t="s">
        <v>422</v>
      </c>
      <c r="F244" s="244">
        <v>200</v>
      </c>
      <c r="G244" s="250"/>
      <c r="H244" s="246">
        <v>173</v>
      </c>
      <c r="I244" s="247"/>
      <c r="J244" s="248">
        <f t="shared" si="27"/>
        <v>173</v>
      </c>
      <c r="K244" s="387"/>
      <c r="L244" s="251"/>
      <c r="M244" s="117">
        <v>0</v>
      </c>
      <c r="N244" s="213">
        <v>275</v>
      </c>
    </row>
    <row r="245" spans="1:14" ht="78.75" hidden="1">
      <c r="A245" s="320" t="s">
        <v>303</v>
      </c>
      <c r="B245" s="258">
        <v>303</v>
      </c>
      <c r="C245" s="244" t="s">
        <v>67</v>
      </c>
      <c r="D245" s="244">
        <v>14</v>
      </c>
      <c r="E245" s="244" t="s">
        <v>423</v>
      </c>
      <c r="F245" s="244">
        <v>200</v>
      </c>
      <c r="G245" s="250"/>
      <c r="H245" s="246">
        <v>173</v>
      </c>
      <c r="I245" s="247"/>
      <c r="J245" s="248">
        <f t="shared" si="27"/>
        <v>173</v>
      </c>
      <c r="K245" s="387"/>
      <c r="L245" s="251"/>
      <c r="M245" s="117">
        <v>0</v>
      </c>
      <c r="N245" s="213"/>
    </row>
    <row r="246" spans="1:14" ht="78.75" hidden="1">
      <c r="A246" s="320" t="s">
        <v>307</v>
      </c>
      <c r="B246" s="258">
        <v>303</v>
      </c>
      <c r="C246" s="244" t="s">
        <v>67</v>
      </c>
      <c r="D246" s="244">
        <v>14</v>
      </c>
      <c r="E246" s="244" t="s">
        <v>308</v>
      </c>
      <c r="F246" s="244">
        <v>200</v>
      </c>
      <c r="G246" s="250"/>
      <c r="H246" s="246">
        <v>173</v>
      </c>
      <c r="I246" s="247"/>
      <c r="J246" s="248">
        <f t="shared" si="27"/>
        <v>173</v>
      </c>
      <c r="K246" s="387"/>
      <c r="L246" s="251"/>
      <c r="M246" s="117">
        <v>0</v>
      </c>
      <c r="N246" s="213">
        <v>7.5</v>
      </c>
    </row>
    <row r="247" spans="1:14" ht="59.25" customHeight="1" hidden="1">
      <c r="A247" s="320" t="s">
        <v>304</v>
      </c>
      <c r="B247" s="258">
        <v>303</v>
      </c>
      <c r="C247" s="244" t="s">
        <v>67</v>
      </c>
      <c r="D247" s="244">
        <v>14</v>
      </c>
      <c r="E247" s="244" t="s">
        <v>305</v>
      </c>
      <c r="F247" s="244">
        <v>200</v>
      </c>
      <c r="G247" s="250"/>
      <c r="H247" s="246">
        <v>173</v>
      </c>
      <c r="I247" s="247"/>
      <c r="J247" s="248">
        <f t="shared" si="27"/>
        <v>173</v>
      </c>
      <c r="K247" s="387"/>
      <c r="L247" s="251"/>
      <c r="M247" s="117">
        <v>0</v>
      </c>
      <c r="N247" s="213">
        <v>88</v>
      </c>
    </row>
    <row r="248" spans="1:14" ht="52.5" customHeight="1">
      <c r="A248" s="381" t="s">
        <v>309</v>
      </c>
      <c r="B248" s="258">
        <v>303</v>
      </c>
      <c r="C248" s="287" t="s">
        <v>457</v>
      </c>
      <c r="D248" s="244">
        <v>14</v>
      </c>
      <c r="E248" s="244"/>
      <c r="F248" s="244"/>
      <c r="G248" s="250"/>
      <c r="H248" s="246"/>
      <c r="I248" s="247"/>
      <c r="J248" s="248"/>
      <c r="K248" s="387">
        <v>6</v>
      </c>
      <c r="L248" s="251"/>
      <c r="M248" s="117"/>
      <c r="N248" s="213"/>
    </row>
    <row r="249" spans="1:14" ht="34.5" customHeight="1">
      <c r="A249" s="320" t="s">
        <v>262</v>
      </c>
      <c r="B249" s="258">
        <v>303</v>
      </c>
      <c r="C249" s="287" t="s">
        <v>457</v>
      </c>
      <c r="D249" s="244">
        <v>14</v>
      </c>
      <c r="E249" s="244" t="s">
        <v>475</v>
      </c>
      <c r="F249" s="244">
        <v>200</v>
      </c>
      <c r="G249" s="250"/>
      <c r="H249" s="246"/>
      <c r="I249" s="247"/>
      <c r="J249" s="248"/>
      <c r="K249" s="387">
        <v>6</v>
      </c>
      <c r="L249" s="251"/>
      <c r="M249" s="117"/>
      <c r="N249" s="213"/>
    </row>
    <row r="250" spans="1:14" ht="23.25" customHeight="1">
      <c r="A250" s="319" t="s">
        <v>95</v>
      </c>
      <c r="B250" s="254">
        <v>303</v>
      </c>
      <c r="C250" s="234" t="s">
        <v>68</v>
      </c>
      <c r="D250" s="234"/>
      <c r="E250" s="234"/>
      <c r="F250" s="234"/>
      <c r="G250" s="284">
        <f>G257</f>
        <v>0</v>
      </c>
      <c r="H250" s="261">
        <f>H257</f>
        <v>173</v>
      </c>
      <c r="I250" s="262"/>
      <c r="J250" s="263">
        <f t="shared" si="27"/>
        <v>173</v>
      </c>
      <c r="K250" s="405">
        <v>1234.1</v>
      </c>
      <c r="L250" s="264">
        <v>794.5</v>
      </c>
      <c r="M250" s="325" t="e">
        <f>#REF!+#REF!+M251</f>
        <v>#REF!</v>
      </c>
      <c r="N250" s="124" t="e">
        <f>#REF!+#REF!+N251+N253</f>
        <v>#REF!</v>
      </c>
    </row>
    <row r="251" spans="1:14" ht="25.5" customHeight="1" hidden="1">
      <c r="A251" s="370" t="s">
        <v>419</v>
      </c>
      <c r="B251" s="234">
        <v>303</v>
      </c>
      <c r="C251" s="234" t="s">
        <v>68</v>
      </c>
      <c r="D251" s="234" t="s">
        <v>72</v>
      </c>
      <c r="E251" s="260"/>
      <c r="F251" s="260"/>
      <c r="G251" s="235"/>
      <c r="H251" s="266">
        <v>4323.5</v>
      </c>
      <c r="I251" s="262" t="e">
        <f>H251/G251</f>
        <v>#DIV/0!</v>
      </c>
      <c r="J251" s="263">
        <f t="shared" si="27"/>
        <v>4323.5</v>
      </c>
      <c r="K251" s="400"/>
      <c r="L251" s="264">
        <f>L252</f>
        <v>0</v>
      </c>
      <c r="M251" s="325">
        <f>M252</f>
        <v>0</v>
      </c>
      <c r="N251" s="124">
        <f>N252</f>
        <v>0</v>
      </c>
    </row>
    <row r="252" spans="1:14" ht="56.25" customHeight="1" hidden="1">
      <c r="A252" s="320" t="s">
        <v>418</v>
      </c>
      <c r="B252" s="244">
        <v>303</v>
      </c>
      <c r="C252" s="244" t="s">
        <v>68</v>
      </c>
      <c r="D252" s="244" t="s">
        <v>72</v>
      </c>
      <c r="E252" s="244" t="s">
        <v>416</v>
      </c>
      <c r="F252" s="244">
        <v>200</v>
      </c>
      <c r="G252" s="241"/>
      <c r="H252" s="250">
        <v>4323.5</v>
      </c>
      <c r="I252" s="247" t="e">
        <f>H252/G252</f>
        <v>#DIV/0!</v>
      </c>
      <c r="J252" s="248">
        <f t="shared" si="27"/>
        <v>4323.5</v>
      </c>
      <c r="K252" s="387"/>
      <c r="L252" s="251"/>
      <c r="M252" s="117"/>
      <c r="N252" s="213"/>
    </row>
    <row r="253" spans="1:14" ht="39" customHeight="1" hidden="1">
      <c r="A253" s="320" t="s">
        <v>436</v>
      </c>
      <c r="B253" s="258">
        <v>303</v>
      </c>
      <c r="C253" s="244">
        <v>4</v>
      </c>
      <c r="D253" s="244" t="s">
        <v>74</v>
      </c>
      <c r="E253" s="244"/>
      <c r="F253" s="244"/>
      <c r="G253" s="241"/>
      <c r="H253" s="250"/>
      <c r="I253" s="247"/>
      <c r="J253" s="248"/>
      <c r="K253" s="387"/>
      <c r="L253" s="251"/>
      <c r="M253" s="117"/>
      <c r="N253" s="213">
        <v>890</v>
      </c>
    </row>
    <row r="254" spans="1:14" ht="39.75" customHeight="1" hidden="1">
      <c r="A254" s="320" t="s">
        <v>315</v>
      </c>
      <c r="B254" s="258">
        <v>303</v>
      </c>
      <c r="C254" s="244" t="s">
        <v>68</v>
      </c>
      <c r="D254" s="244">
        <v>12</v>
      </c>
      <c r="E254" s="244" t="s">
        <v>316</v>
      </c>
      <c r="F254" s="244"/>
      <c r="G254" s="250">
        <v>0</v>
      </c>
      <c r="H254" s="246">
        <v>173</v>
      </c>
      <c r="I254" s="247"/>
      <c r="J254" s="248">
        <f t="shared" si="27"/>
        <v>173</v>
      </c>
      <c r="K254" s="387"/>
      <c r="L254" s="270"/>
      <c r="M254" s="117">
        <v>0</v>
      </c>
      <c r="N254" s="213"/>
    </row>
    <row r="255" spans="1:14" ht="39.75" customHeight="1" hidden="1">
      <c r="A255" s="320" t="s">
        <v>315</v>
      </c>
      <c r="B255" s="258">
        <v>303</v>
      </c>
      <c r="C255" s="244" t="s">
        <v>68</v>
      </c>
      <c r="D255" s="244">
        <v>12</v>
      </c>
      <c r="E255" s="244" t="s">
        <v>316</v>
      </c>
      <c r="F255" s="244">
        <v>200</v>
      </c>
      <c r="G255" s="250">
        <v>0</v>
      </c>
      <c r="H255" s="246">
        <v>173</v>
      </c>
      <c r="I255" s="247"/>
      <c r="J255" s="248">
        <f t="shared" si="27"/>
        <v>173</v>
      </c>
      <c r="K255" s="387"/>
      <c r="L255" s="270"/>
      <c r="M255" s="117">
        <v>0</v>
      </c>
      <c r="N255" s="213"/>
    </row>
    <row r="256" spans="1:14" ht="30.75" customHeight="1" hidden="1">
      <c r="A256" s="320" t="s">
        <v>192</v>
      </c>
      <c r="B256" s="258">
        <v>303</v>
      </c>
      <c r="C256" s="244" t="s">
        <v>68</v>
      </c>
      <c r="D256" s="244">
        <v>12</v>
      </c>
      <c r="E256" s="244" t="s">
        <v>439</v>
      </c>
      <c r="F256" s="244">
        <v>200</v>
      </c>
      <c r="G256" s="250"/>
      <c r="H256" s="246"/>
      <c r="I256" s="247"/>
      <c r="J256" s="248"/>
      <c r="K256" s="387"/>
      <c r="L256" s="270"/>
      <c r="M256" s="117"/>
      <c r="N256" s="213">
        <v>8500</v>
      </c>
    </row>
    <row r="257" spans="1:14" ht="9.75" customHeight="1" hidden="1">
      <c r="A257" s="320" t="s">
        <v>318</v>
      </c>
      <c r="B257" s="258">
        <v>303</v>
      </c>
      <c r="C257" s="244" t="s">
        <v>68</v>
      </c>
      <c r="D257" s="244">
        <v>12</v>
      </c>
      <c r="E257" s="244" t="s">
        <v>317</v>
      </c>
      <c r="F257" s="244">
        <v>800</v>
      </c>
      <c r="G257" s="250">
        <v>0</v>
      </c>
      <c r="H257" s="246">
        <v>173</v>
      </c>
      <c r="I257" s="247"/>
      <c r="J257" s="248">
        <f t="shared" si="27"/>
        <v>173</v>
      </c>
      <c r="K257" s="387"/>
      <c r="L257" s="270"/>
      <c r="M257" s="117">
        <v>0</v>
      </c>
      <c r="N257" s="213">
        <v>112</v>
      </c>
    </row>
    <row r="258" spans="1:14" ht="23.25" customHeight="1">
      <c r="A258" s="320" t="s">
        <v>463</v>
      </c>
      <c r="B258" s="258">
        <v>303</v>
      </c>
      <c r="C258" s="244" t="s">
        <v>68</v>
      </c>
      <c r="D258" s="244" t="s">
        <v>71</v>
      </c>
      <c r="E258" s="244"/>
      <c r="F258" s="244"/>
      <c r="G258" s="250"/>
      <c r="H258" s="246"/>
      <c r="I258" s="247"/>
      <c r="J258" s="248"/>
      <c r="K258" s="387">
        <v>1234.1</v>
      </c>
      <c r="L258" s="270">
        <v>794.5</v>
      </c>
      <c r="M258" s="117"/>
      <c r="N258" s="213"/>
    </row>
    <row r="259" spans="1:14" ht="41.25" customHeight="1">
      <c r="A259" s="320" t="s">
        <v>262</v>
      </c>
      <c r="B259" s="258">
        <v>303</v>
      </c>
      <c r="C259" s="244" t="s">
        <v>68</v>
      </c>
      <c r="D259" s="244" t="s">
        <v>71</v>
      </c>
      <c r="E259" s="244" t="s">
        <v>267</v>
      </c>
      <c r="F259" s="244">
        <v>200</v>
      </c>
      <c r="G259" s="250"/>
      <c r="H259" s="246"/>
      <c r="I259" s="247"/>
      <c r="J259" s="248"/>
      <c r="K259" s="387">
        <v>1234.1</v>
      </c>
      <c r="L259" s="270">
        <v>794.5</v>
      </c>
      <c r="M259" s="117"/>
      <c r="N259" s="213"/>
    </row>
    <row r="260" spans="1:14" ht="25.5" customHeight="1">
      <c r="A260" s="354" t="s">
        <v>22</v>
      </c>
      <c r="B260" s="265">
        <v>303</v>
      </c>
      <c r="C260" s="233" t="s">
        <v>72</v>
      </c>
      <c r="D260" s="240"/>
      <c r="E260" s="240"/>
      <c r="F260" s="240"/>
      <c r="G260" s="267"/>
      <c r="H260" s="241"/>
      <c r="I260" s="285"/>
      <c r="J260" s="286"/>
      <c r="K260" s="404">
        <v>3401.4</v>
      </c>
      <c r="L260" s="269">
        <v>3365.9</v>
      </c>
      <c r="M260" s="117"/>
      <c r="N260" s="213"/>
    </row>
    <row r="261" spans="1:14" ht="19.5" customHeight="1">
      <c r="A261" s="372" t="s">
        <v>450</v>
      </c>
      <c r="B261" s="253">
        <v>303</v>
      </c>
      <c r="C261" s="300" t="s">
        <v>72</v>
      </c>
      <c r="D261" s="260" t="s">
        <v>67</v>
      </c>
      <c r="E261" s="421"/>
      <c r="F261" s="421"/>
      <c r="G261" s="421" t="e">
        <f>G264+#REF!+#REF!+#REF!</f>
        <v>#REF!</v>
      </c>
      <c r="H261" s="421" t="e">
        <f>H264+#REF!+#REF!+#REF!</f>
        <v>#REF!</v>
      </c>
      <c r="I261" s="262" t="e">
        <f>H261/G261</f>
        <v>#REF!</v>
      </c>
      <c r="J261" s="263" t="e">
        <f>H261-G261</f>
        <v>#REF!</v>
      </c>
      <c r="K261" s="400">
        <v>3401.4</v>
      </c>
      <c r="L261" s="268">
        <v>3365.9</v>
      </c>
      <c r="M261" s="325"/>
      <c r="N261" s="124" t="e">
        <f>N263+#REF!+#REF!</f>
        <v>#REF!</v>
      </c>
    </row>
    <row r="262" spans="1:14" ht="19.5" customHeight="1">
      <c r="A262" s="372" t="s">
        <v>458</v>
      </c>
      <c r="B262" s="253">
        <v>303</v>
      </c>
      <c r="C262" s="300" t="s">
        <v>72</v>
      </c>
      <c r="D262" s="260" t="s">
        <v>67</v>
      </c>
      <c r="E262" s="423" t="s">
        <v>459</v>
      </c>
      <c r="F262" s="423">
        <v>200</v>
      </c>
      <c r="G262" s="421"/>
      <c r="H262" s="421"/>
      <c r="I262" s="262"/>
      <c r="J262" s="263"/>
      <c r="K262" s="400">
        <v>113.1</v>
      </c>
      <c r="L262" s="268">
        <v>113.1</v>
      </c>
      <c r="M262" s="382"/>
      <c r="N262" s="124"/>
    </row>
    <row r="263" spans="1:14" ht="48.75" customHeight="1">
      <c r="A263" s="320" t="s">
        <v>476</v>
      </c>
      <c r="B263" s="258">
        <v>303</v>
      </c>
      <c r="C263" s="239" t="s">
        <v>72</v>
      </c>
      <c r="D263" s="244" t="s">
        <v>67</v>
      </c>
      <c r="E263" s="239" t="s">
        <v>479</v>
      </c>
      <c r="F263" s="239">
        <v>200</v>
      </c>
      <c r="G263" s="289" t="e">
        <f>G265+#REF!+#REF!+#REF!</f>
        <v>#REF!</v>
      </c>
      <c r="H263" s="289" t="e">
        <f>H265+#REF!+#REF!+#REF!</f>
        <v>#REF!</v>
      </c>
      <c r="I263" s="247" t="e">
        <f>H263/G263</f>
        <v>#REF!</v>
      </c>
      <c r="J263" s="248" t="e">
        <f>H263-G263</f>
        <v>#REF!</v>
      </c>
      <c r="K263" s="387">
        <v>30.3</v>
      </c>
      <c r="L263" s="251">
        <v>30.3</v>
      </c>
      <c r="M263" s="117"/>
      <c r="N263" s="213"/>
    </row>
    <row r="264" spans="1:14" ht="19.5" customHeight="1" hidden="1">
      <c r="A264" s="371" t="s">
        <v>325</v>
      </c>
      <c r="B264" s="254">
        <v>303</v>
      </c>
      <c r="C264" s="234" t="s">
        <v>72</v>
      </c>
      <c r="D264" s="234" t="s">
        <v>72</v>
      </c>
      <c r="E264" s="260"/>
      <c r="F264" s="260"/>
      <c r="G264" s="266"/>
      <c r="H264" s="266"/>
      <c r="I264" s="262" t="e">
        <f>H264/G264</f>
        <v>#DIV/0!</v>
      </c>
      <c r="J264" s="263">
        <f>H264-G264</f>
        <v>0</v>
      </c>
      <c r="K264" s="400"/>
      <c r="L264" s="268">
        <f>L265</f>
        <v>0</v>
      </c>
      <c r="M264" s="340">
        <f>M265</f>
        <v>0</v>
      </c>
      <c r="N264" s="220">
        <f>N265</f>
        <v>0</v>
      </c>
    </row>
    <row r="265" spans="1:14" ht="66.75" customHeight="1" hidden="1">
      <c r="A265" s="320" t="s">
        <v>321</v>
      </c>
      <c r="B265" s="258">
        <v>303</v>
      </c>
      <c r="C265" s="244" t="s">
        <v>72</v>
      </c>
      <c r="D265" s="244" t="s">
        <v>72</v>
      </c>
      <c r="E265" s="244" t="s">
        <v>322</v>
      </c>
      <c r="F265" s="244">
        <v>400</v>
      </c>
      <c r="G265" s="250">
        <v>538.2</v>
      </c>
      <c r="H265" s="250"/>
      <c r="I265" s="250"/>
      <c r="J265" s="248"/>
      <c r="K265" s="387"/>
      <c r="L265" s="251"/>
      <c r="M265" s="117"/>
      <c r="N265" s="213"/>
    </row>
    <row r="266" spans="1:14" ht="0.75" customHeight="1" hidden="1">
      <c r="A266" s="320" t="s">
        <v>125</v>
      </c>
      <c r="B266" s="258">
        <v>303</v>
      </c>
      <c r="C266" s="244" t="s">
        <v>72</v>
      </c>
      <c r="D266" s="244" t="s">
        <v>72</v>
      </c>
      <c r="E266" s="244" t="s">
        <v>124</v>
      </c>
      <c r="F266" s="244"/>
      <c r="G266" s="250">
        <f>G267</f>
        <v>0</v>
      </c>
      <c r="H266" s="241">
        <f>H267</f>
        <v>0</v>
      </c>
      <c r="I266" s="247" t="e">
        <f>H266/G266</f>
        <v>#DIV/0!</v>
      </c>
      <c r="J266" s="248">
        <f aca="true" t="shared" si="28" ref="J266:J273">H266-G266</f>
        <v>0</v>
      </c>
      <c r="K266" s="387"/>
      <c r="L266" s="251"/>
      <c r="M266" s="117"/>
      <c r="N266" s="213"/>
    </row>
    <row r="267" spans="1:14" ht="1.5" customHeight="1" hidden="1">
      <c r="A267" s="320" t="s">
        <v>23</v>
      </c>
      <c r="B267" s="258">
        <v>303</v>
      </c>
      <c r="C267" s="244" t="s">
        <v>72</v>
      </c>
      <c r="D267" s="244" t="s">
        <v>72</v>
      </c>
      <c r="E267" s="244" t="s">
        <v>124</v>
      </c>
      <c r="F267" s="244" t="s">
        <v>91</v>
      </c>
      <c r="G267" s="250"/>
      <c r="H267" s="241"/>
      <c r="I267" s="247" t="e">
        <f>H267/G267</f>
        <v>#DIV/0!</v>
      </c>
      <c r="J267" s="248">
        <f t="shared" si="28"/>
        <v>0</v>
      </c>
      <c r="K267" s="387"/>
      <c r="L267" s="251"/>
      <c r="M267" s="117"/>
      <c r="N267" s="213"/>
    </row>
    <row r="268" spans="1:14" ht="3.75" customHeight="1" hidden="1">
      <c r="A268" s="320" t="s">
        <v>127</v>
      </c>
      <c r="B268" s="258">
        <v>303</v>
      </c>
      <c r="C268" s="244" t="s">
        <v>72</v>
      </c>
      <c r="D268" s="244" t="s">
        <v>72</v>
      </c>
      <c r="E268" s="244" t="s">
        <v>126</v>
      </c>
      <c r="F268" s="244" t="s">
        <v>91</v>
      </c>
      <c r="G268" s="250"/>
      <c r="H268" s="241"/>
      <c r="I268" s="247"/>
      <c r="J268" s="248">
        <f t="shared" si="28"/>
        <v>0</v>
      </c>
      <c r="K268" s="387"/>
      <c r="L268" s="251"/>
      <c r="M268" s="117"/>
      <c r="N268" s="213"/>
    </row>
    <row r="269" spans="1:14" ht="0.75" customHeight="1" hidden="1">
      <c r="A269" s="320"/>
      <c r="B269" s="258"/>
      <c r="C269" s="244">
        <v>5</v>
      </c>
      <c r="D269" s="244">
        <v>5</v>
      </c>
      <c r="E269" s="244" t="s">
        <v>158</v>
      </c>
      <c r="F269" s="244"/>
      <c r="G269" s="250">
        <f>G270+G271</f>
        <v>0</v>
      </c>
      <c r="H269" s="250">
        <f>H270+H271</f>
        <v>0</v>
      </c>
      <c r="I269" s="247" t="e">
        <f>H269/G269</f>
        <v>#DIV/0!</v>
      </c>
      <c r="J269" s="248">
        <f t="shared" si="28"/>
        <v>0</v>
      </c>
      <c r="K269" s="387"/>
      <c r="L269" s="251"/>
      <c r="M269" s="117"/>
      <c r="N269" s="213"/>
    </row>
    <row r="270" spans="1:14" ht="1.5" customHeight="1" hidden="1">
      <c r="A270" s="320" t="s">
        <v>160</v>
      </c>
      <c r="B270" s="258">
        <v>303</v>
      </c>
      <c r="C270" s="244">
        <v>5</v>
      </c>
      <c r="D270" s="244">
        <v>5</v>
      </c>
      <c r="E270" s="244" t="s">
        <v>158</v>
      </c>
      <c r="F270" s="244">
        <v>3</v>
      </c>
      <c r="G270" s="250"/>
      <c r="H270" s="241"/>
      <c r="I270" s="247" t="e">
        <f>H270/G270</f>
        <v>#DIV/0!</v>
      </c>
      <c r="J270" s="248">
        <f t="shared" si="28"/>
        <v>0</v>
      </c>
      <c r="K270" s="387"/>
      <c r="L270" s="251"/>
      <c r="M270" s="117"/>
      <c r="N270" s="213"/>
    </row>
    <row r="271" spans="1:14" ht="0.75" customHeight="1" hidden="1">
      <c r="A271" s="320" t="s">
        <v>11</v>
      </c>
      <c r="B271" s="258">
        <v>303</v>
      </c>
      <c r="C271" s="244">
        <v>5</v>
      </c>
      <c r="D271" s="244">
        <v>5</v>
      </c>
      <c r="E271" s="244" t="s">
        <v>157</v>
      </c>
      <c r="F271" s="244">
        <v>500</v>
      </c>
      <c r="G271" s="250"/>
      <c r="H271" s="241"/>
      <c r="I271" s="247" t="e">
        <f>H271/G271</f>
        <v>#DIV/0!</v>
      </c>
      <c r="J271" s="248">
        <f t="shared" si="28"/>
        <v>0</v>
      </c>
      <c r="K271" s="387"/>
      <c r="L271" s="251"/>
      <c r="M271" s="117"/>
      <c r="N271" s="213"/>
    </row>
    <row r="272" spans="1:14" ht="38.25" customHeight="1" hidden="1">
      <c r="A272" s="320" t="s">
        <v>128</v>
      </c>
      <c r="B272" s="258">
        <v>303</v>
      </c>
      <c r="C272" s="244" t="s">
        <v>72</v>
      </c>
      <c r="D272" s="244" t="s">
        <v>72</v>
      </c>
      <c r="E272" s="244" t="s">
        <v>19</v>
      </c>
      <c r="F272" s="244" t="s">
        <v>91</v>
      </c>
      <c r="G272" s="250"/>
      <c r="H272" s="241"/>
      <c r="I272" s="247"/>
      <c r="J272" s="248">
        <f t="shared" si="28"/>
        <v>0</v>
      </c>
      <c r="K272" s="387"/>
      <c r="L272" s="251"/>
      <c r="M272" s="117"/>
      <c r="N272" s="213"/>
    </row>
    <row r="273" spans="1:14" ht="0.75" customHeight="1" hidden="1">
      <c r="A273" s="320" t="s">
        <v>190</v>
      </c>
      <c r="B273" s="258">
        <v>303</v>
      </c>
      <c r="C273" s="244" t="s">
        <v>72</v>
      </c>
      <c r="D273" s="244" t="s">
        <v>72</v>
      </c>
      <c r="E273" s="244">
        <v>5222040</v>
      </c>
      <c r="F273" s="244">
        <v>400</v>
      </c>
      <c r="G273" s="250">
        <v>1636</v>
      </c>
      <c r="H273" s="241">
        <v>11100</v>
      </c>
      <c r="I273" s="247"/>
      <c r="J273" s="248">
        <f t="shared" si="28"/>
        <v>9464</v>
      </c>
      <c r="K273" s="387"/>
      <c r="L273" s="251"/>
      <c r="M273" s="117"/>
      <c r="N273" s="213"/>
    </row>
    <row r="274" spans="1:14" ht="18.75" hidden="1">
      <c r="A274" s="319" t="s">
        <v>73</v>
      </c>
      <c r="B274" s="253">
        <v>303</v>
      </c>
      <c r="C274" s="234" t="s">
        <v>74</v>
      </c>
      <c r="D274" s="234"/>
      <c r="E274" s="234"/>
      <c r="F274" s="234"/>
      <c r="G274" s="235">
        <f aca="true" t="shared" si="29" ref="G274:L276">G275</f>
        <v>80.6</v>
      </c>
      <c r="H274" s="235">
        <f t="shared" si="29"/>
        <v>80.6</v>
      </c>
      <c r="I274" s="235">
        <f t="shared" si="29"/>
        <v>1</v>
      </c>
      <c r="J274" s="236">
        <f t="shared" si="29"/>
        <v>0</v>
      </c>
      <c r="K274" s="398"/>
      <c r="L274" s="237">
        <f t="shared" si="29"/>
        <v>0</v>
      </c>
      <c r="M274" s="327">
        <f aca="true" t="shared" si="30" ref="M274:N276">M275</f>
        <v>0</v>
      </c>
      <c r="N274" s="126">
        <f t="shared" si="30"/>
        <v>11.9</v>
      </c>
    </row>
    <row r="275" spans="1:14" ht="48" hidden="1">
      <c r="A275" s="372" t="s">
        <v>96</v>
      </c>
      <c r="B275" s="253">
        <v>303</v>
      </c>
      <c r="C275" s="234" t="s">
        <v>74</v>
      </c>
      <c r="D275" s="234" t="s">
        <v>67</v>
      </c>
      <c r="E275" s="260"/>
      <c r="F275" s="260"/>
      <c r="G275" s="235">
        <f t="shared" si="29"/>
        <v>80.6</v>
      </c>
      <c r="H275" s="235">
        <f t="shared" si="29"/>
        <v>80.6</v>
      </c>
      <c r="I275" s="235">
        <f t="shared" si="29"/>
        <v>1</v>
      </c>
      <c r="J275" s="236">
        <f t="shared" si="29"/>
        <v>0</v>
      </c>
      <c r="K275" s="398"/>
      <c r="L275" s="237">
        <f t="shared" si="29"/>
        <v>0</v>
      </c>
      <c r="M275" s="327">
        <f t="shared" si="30"/>
        <v>0</v>
      </c>
      <c r="N275" s="126">
        <f t="shared" si="30"/>
        <v>11.9</v>
      </c>
    </row>
    <row r="276" spans="1:14" ht="32.25" hidden="1">
      <c r="A276" s="320" t="s">
        <v>97</v>
      </c>
      <c r="B276" s="258">
        <v>303</v>
      </c>
      <c r="C276" s="244" t="s">
        <v>74</v>
      </c>
      <c r="D276" s="244" t="s">
        <v>67</v>
      </c>
      <c r="E276" s="244" t="s">
        <v>299</v>
      </c>
      <c r="F276" s="244"/>
      <c r="G276" s="250">
        <f t="shared" si="29"/>
        <v>80.6</v>
      </c>
      <c r="H276" s="250">
        <f t="shared" si="29"/>
        <v>80.6</v>
      </c>
      <c r="I276" s="250">
        <f t="shared" si="29"/>
        <v>1</v>
      </c>
      <c r="J276" s="248">
        <f t="shared" si="29"/>
        <v>0</v>
      </c>
      <c r="K276" s="387"/>
      <c r="L276" s="251">
        <f t="shared" si="29"/>
        <v>0</v>
      </c>
      <c r="M276" s="329">
        <f t="shared" si="30"/>
        <v>0</v>
      </c>
      <c r="N276" s="122">
        <f t="shared" si="30"/>
        <v>11.9</v>
      </c>
    </row>
    <row r="277" spans="1:14" ht="31.5" hidden="1">
      <c r="A277" s="320" t="s">
        <v>232</v>
      </c>
      <c r="B277" s="258">
        <v>303</v>
      </c>
      <c r="C277" s="244" t="s">
        <v>74</v>
      </c>
      <c r="D277" s="244" t="s">
        <v>67</v>
      </c>
      <c r="E277" s="244" t="s">
        <v>300</v>
      </c>
      <c r="F277" s="244">
        <v>200</v>
      </c>
      <c r="G277" s="250">
        <v>80.6</v>
      </c>
      <c r="H277" s="241">
        <v>80.6</v>
      </c>
      <c r="I277" s="247">
        <f>H277/G277</f>
        <v>1</v>
      </c>
      <c r="J277" s="248">
        <f>H277-G277</f>
        <v>0</v>
      </c>
      <c r="K277" s="387"/>
      <c r="L277" s="251"/>
      <c r="M277" s="117"/>
      <c r="N277" s="213">
        <v>11.9</v>
      </c>
    </row>
    <row r="278" spans="1:14" ht="31.5">
      <c r="A278" s="320" t="s">
        <v>478</v>
      </c>
      <c r="B278" s="422">
        <v>303</v>
      </c>
      <c r="C278" s="239" t="s">
        <v>72</v>
      </c>
      <c r="D278" s="244" t="s">
        <v>67</v>
      </c>
      <c r="E278" s="239" t="s">
        <v>477</v>
      </c>
      <c r="F278" s="277">
        <v>200</v>
      </c>
      <c r="G278" s="250"/>
      <c r="H278" s="241"/>
      <c r="I278" s="247"/>
      <c r="J278" s="248"/>
      <c r="K278" s="387">
        <v>3000</v>
      </c>
      <c r="L278" s="251">
        <v>3000</v>
      </c>
      <c r="M278" s="117"/>
      <c r="N278" s="213"/>
    </row>
    <row r="279" spans="1:14" ht="36.75" customHeight="1">
      <c r="A279" s="365" t="s">
        <v>468</v>
      </c>
      <c r="B279" s="276">
        <v>303</v>
      </c>
      <c r="C279" s="277" t="s">
        <v>72</v>
      </c>
      <c r="D279" s="277" t="s">
        <v>67</v>
      </c>
      <c r="E279" s="277" t="s">
        <v>451</v>
      </c>
      <c r="F279" s="281">
        <v>200</v>
      </c>
      <c r="G279" s="273">
        <f>G280+G285+G284</f>
        <v>9580.5</v>
      </c>
      <c r="H279" s="273" t="e">
        <f>H280+H285+H284</f>
        <v>#REF!</v>
      </c>
      <c r="I279" s="273" t="e">
        <f>I280+I285+I284</f>
        <v>#REF!</v>
      </c>
      <c r="J279" s="274" t="e">
        <f>J280+J285+J284</f>
        <v>#REF!</v>
      </c>
      <c r="K279" s="402">
        <v>258</v>
      </c>
      <c r="L279" s="280">
        <v>222.5</v>
      </c>
      <c r="M279" s="343">
        <f>M280+M285+M284</f>
        <v>0</v>
      </c>
      <c r="N279" s="130"/>
    </row>
    <row r="280" spans="1:14" ht="1.5" customHeight="1" hidden="1">
      <c r="A280" s="365" t="s">
        <v>221</v>
      </c>
      <c r="B280" s="276">
        <v>303</v>
      </c>
      <c r="C280" s="277" t="s">
        <v>75</v>
      </c>
      <c r="D280" s="277" t="s">
        <v>72</v>
      </c>
      <c r="E280" s="277" t="s">
        <v>222</v>
      </c>
      <c r="F280" s="281">
        <v>200</v>
      </c>
      <c r="G280" s="278">
        <f>G282+G283</f>
        <v>9197.9</v>
      </c>
      <c r="H280" s="278" t="e">
        <f>H282+H283</f>
        <v>#REF!</v>
      </c>
      <c r="I280" s="278" t="e">
        <f>I282+I283</f>
        <v>#REF!</v>
      </c>
      <c r="J280" s="279" t="e">
        <f>J282+J283</f>
        <v>#REF!</v>
      </c>
      <c r="K280" s="402"/>
      <c r="L280" s="280"/>
      <c r="M280" s="93">
        <f>M282+M283</f>
        <v>0</v>
      </c>
      <c r="N280" s="213"/>
    </row>
    <row r="281" spans="1:14" ht="1.5" customHeight="1">
      <c r="A281" s="365"/>
      <c r="B281" s="276"/>
      <c r="C281" s="277"/>
      <c r="D281" s="277"/>
      <c r="E281" s="277"/>
      <c r="F281" s="281"/>
      <c r="G281" s="278"/>
      <c r="H281" s="278"/>
      <c r="I281" s="278"/>
      <c r="J281" s="279"/>
      <c r="K281" s="402"/>
      <c r="L281" s="280"/>
      <c r="M281" s="93"/>
      <c r="N281" s="213"/>
    </row>
    <row r="282" spans="1:14" ht="25.5" customHeight="1">
      <c r="A282" s="366" t="s">
        <v>32</v>
      </c>
      <c r="B282" s="290">
        <v>303</v>
      </c>
      <c r="C282" s="291" t="s">
        <v>70</v>
      </c>
      <c r="D282" s="291" t="s">
        <v>66</v>
      </c>
      <c r="E282" s="291"/>
      <c r="F282" s="292"/>
      <c r="G282" s="293">
        <f>G283+G291+G289</f>
        <v>8815.3</v>
      </c>
      <c r="H282" s="293" t="e">
        <f>H283+H291+H289</f>
        <v>#REF!</v>
      </c>
      <c r="I282" s="293" t="e">
        <f>I283+I291+I289</f>
        <v>#REF!</v>
      </c>
      <c r="J282" s="294" t="e">
        <f>J283+J291+J289</f>
        <v>#REF!</v>
      </c>
      <c r="K282" s="406">
        <v>874</v>
      </c>
      <c r="L282" s="295">
        <v>872.6</v>
      </c>
      <c r="M282" s="344">
        <f>M283+M291+M289+M290+M287</f>
        <v>0</v>
      </c>
      <c r="N282" s="221">
        <f>N283+N291+N289+N290+N287</f>
        <v>4513</v>
      </c>
    </row>
    <row r="283" spans="1:14" ht="38.25" customHeight="1">
      <c r="A283" s="414" t="s">
        <v>248</v>
      </c>
      <c r="B283" s="415">
        <v>303</v>
      </c>
      <c r="C283" s="416" t="s">
        <v>70</v>
      </c>
      <c r="D283" s="416" t="s">
        <v>66</v>
      </c>
      <c r="E283" s="416" t="s">
        <v>452</v>
      </c>
      <c r="F283" s="417"/>
      <c r="G283" s="424">
        <f>G284+G285</f>
        <v>382.6</v>
      </c>
      <c r="H283" s="424" t="e">
        <f>H284+H285</f>
        <v>#REF!</v>
      </c>
      <c r="I283" s="424" t="e">
        <f>I284+I285</f>
        <v>#REF!</v>
      </c>
      <c r="J283" s="425" t="e">
        <f>J284+J285</f>
        <v>#REF!</v>
      </c>
      <c r="K283" s="426">
        <v>853.2</v>
      </c>
      <c r="L283" s="427">
        <v>853.2</v>
      </c>
      <c r="M283" s="344">
        <f>M284+M285</f>
        <v>0</v>
      </c>
      <c r="N283" s="221">
        <f>N284+N285</f>
        <v>490</v>
      </c>
    </row>
    <row r="284" spans="1:14" ht="31.5" customHeight="1">
      <c r="A284" s="320" t="s">
        <v>262</v>
      </c>
      <c r="B284" s="276">
        <v>303</v>
      </c>
      <c r="C284" s="323" t="s">
        <v>70</v>
      </c>
      <c r="D284" s="322" t="s">
        <v>66</v>
      </c>
      <c r="E284" s="323" t="s">
        <v>452</v>
      </c>
      <c r="F284" s="281">
        <v>200</v>
      </c>
      <c r="G284" s="278">
        <v>373</v>
      </c>
      <c r="H284" s="273" t="e">
        <f>SUM(#REF!,#REF!,H319)</f>
        <v>#REF!</v>
      </c>
      <c r="I284" s="296" t="e">
        <f>H284/G284</f>
        <v>#REF!</v>
      </c>
      <c r="J284" s="248" t="e">
        <f>H284-G284</f>
        <v>#REF!</v>
      </c>
      <c r="K284" s="387">
        <v>623.5</v>
      </c>
      <c r="L284" s="251">
        <v>623.5</v>
      </c>
      <c r="M284" s="117"/>
      <c r="N284" s="213">
        <v>414</v>
      </c>
    </row>
    <row r="285" spans="1:14" ht="30.75" customHeight="1">
      <c r="A285" s="320" t="s">
        <v>279</v>
      </c>
      <c r="B285" s="276">
        <v>303</v>
      </c>
      <c r="C285" s="323" t="s">
        <v>70</v>
      </c>
      <c r="D285" s="323" t="s">
        <v>66</v>
      </c>
      <c r="E285" s="323" t="s">
        <v>452</v>
      </c>
      <c r="F285" s="281">
        <v>800</v>
      </c>
      <c r="G285" s="278">
        <v>9.6</v>
      </c>
      <c r="H285" s="273" t="e">
        <f>SUM(#REF!,H319,H320)</f>
        <v>#REF!</v>
      </c>
      <c r="I285" s="296" t="e">
        <f>H285/G285</f>
        <v>#REF!</v>
      </c>
      <c r="J285" s="248" t="e">
        <f>H285-G285</f>
        <v>#REF!</v>
      </c>
      <c r="K285" s="387">
        <v>17.6</v>
      </c>
      <c r="L285" s="251">
        <v>17.6</v>
      </c>
      <c r="M285" s="117"/>
      <c r="N285" s="213">
        <v>76</v>
      </c>
    </row>
    <row r="286" spans="1:14" ht="24.75" customHeight="1" hidden="1">
      <c r="A286" s="365" t="s">
        <v>223</v>
      </c>
      <c r="B286" s="276">
        <v>303</v>
      </c>
      <c r="C286" s="277" t="s">
        <v>75</v>
      </c>
      <c r="D286" s="277" t="s">
        <v>71</v>
      </c>
      <c r="E286" s="277" t="s">
        <v>217</v>
      </c>
      <c r="F286" s="281"/>
      <c r="G286" s="278">
        <f>G287+G288</f>
        <v>443</v>
      </c>
      <c r="H286" s="278" t="e">
        <f>H287+H288</f>
        <v>#REF!</v>
      </c>
      <c r="I286" s="278" t="e">
        <f>I287+I288</f>
        <v>#REF!</v>
      </c>
      <c r="J286" s="279" t="e">
        <f>J287+J288</f>
        <v>#REF!</v>
      </c>
      <c r="K286" s="402"/>
      <c r="L286" s="280">
        <v>0</v>
      </c>
      <c r="M286" s="345">
        <v>0</v>
      </c>
      <c r="N286" s="136"/>
    </row>
    <row r="287" spans="1:14" ht="24.75" customHeight="1" hidden="1">
      <c r="A287" s="365" t="s">
        <v>223</v>
      </c>
      <c r="B287" s="276">
        <v>303</v>
      </c>
      <c r="C287" s="277" t="s">
        <v>75</v>
      </c>
      <c r="D287" s="277" t="s">
        <v>71</v>
      </c>
      <c r="E287" s="277" t="s">
        <v>217</v>
      </c>
      <c r="F287" s="281">
        <v>100</v>
      </c>
      <c r="G287" s="278">
        <v>373</v>
      </c>
      <c r="H287" s="273" t="e">
        <f>SUM(#REF!,H321,H322)</f>
        <v>#REF!</v>
      </c>
      <c r="I287" s="296" t="e">
        <f>H287/G287</f>
        <v>#REF!</v>
      </c>
      <c r="J287" s="248" t="e">
        <f>H287-G287</f>
        <v>#REF!</v>
      </c>
      <c r="K287" s="387"/>
      <c r="L287" s="251"/>
      <c r="M287" s="117"/>
      <c r="N287" s="213"/>
    </row>
    <row r="288" spans="1:14" ht="24.75" customHeight="1" hidden="1">
      <c r="A288" s="365" t="s">
        <v>224</v>
      </c>
      <c r="B288" s="276">
        <v>303</v>
      </c>
      <c r="C288" s="277" t="s">
        <v>75</v>
      </c>
      <c r="D288" s="277" t="s">
        <v>71</v>
      </c>
      <c r="E288" s="277" t="s">
        <v>217</v>
      </c>
      <c r="F288" s="281">
        <v>200</v>
      </c>
      <c r="G288" s="278">
        <v>70</v>
      </c>
      <c r="H288" s="273">
        <f>SUM(H319:H319,H322,H323)</f>
        <v>190</v>
      </c>
      <c r="I288" s="296">
        <f>H288/G288</f>
        <v>2.7142857142857144</v>
      </c>
      <c r="J288" s="248">
        <f>H288-G288</f>
        <v>120</v>
      </c>
      <c r="K288" s="387"/>
      <c r="L288" s="251"/>
      <c r="M288" s="117"/>
      <c r="N288" s="213"/>
    </row>
    <row r="289" spans="1:14" ht="24.75" customHeight="1" hidden="1">
      <c r="A289" s="365" t="s">
        <v>191</v>
      </c>
      <c r="B289" s="276">
        <v>303</v>
      </c>
      <c r="C289" s="277" t="s">
        <v>75</v>
      </c>
      <c r="D289" s="277" t="s">
        <v>71</v>
      </c>
      <c r="E289" s="277">
        <v>5222211</v>
      </c>
      <c r="F289" s="281">
        <v>200</v>
      </c>
      <c r="G289" s="278">
        <v>1600</v>
      </c>
      <c r="H289" s="278" t="e">
        <f aca="true" t="shared" si="31" ref="H289:J290">H291</f>
        <v>#REF!</v>
      </c>
      <c r="I289" s="278" t="e">
        <f t="shared" si="31"/>
        <v>#REF!</v>
      </c>
      <c r="J289" s="279" t="e">
        <f t="shared" si="31"/>
        <v>#REF!</v>
      </c>
      <c r="K289" s="402"/>
      <c r="L289" s="280"/>
      <c r="M289" s="117"/>
      <c r="N289" s="213"/>
    </row>
    <row r="290" spans="1:14" ht="24.75" customHeight="1" hidden="1">
      <c r="A290" s="365" t="s">
        <v>191</v>
      </c>
      <c r="B290" s="276">
        <v>303</v>
      </c>
      <c r="C290" s="277" t="s">
        <v>75</v>
      </c>
      <c r="D290" s="277" t="s">
        <v>71</v>
      </c>
      <c r="E290" s="277">
        <v>5222211</v>
      </c>
      <c r="F290" s="281">
        <v>400</v>
      </c>
      <c r="G290" s="278">
        <v>1600</v>
      </c>
      <c r="H290" s="278" t="e">
        <f t="shared" si="31"/>
        <v>#REF!</v>
      </c>
      <c r="I290" s="278" t="e">
        <f t="shared" si="31"/>
        <v>#REF!</v>
      </c>
      <c r="J290" s="279" t="e">
        <f t="shared" si="31"/>
        <v>#REF!</v>
      </c>
      <c r="K290" s="402"/>
      <c r="L290" s="280"/>
      <c r="M290" s="117"/>
      <c r="N290" s="213"/>
    </row>
    <row r="291" spans="1:14" ht="32.25" customHeight="1" hidden="1">
      <c r="A291" s="365" t="s">
        <v>441</v>
      </c>
      <c r="B291" s="271">
        <v>303</v>
      </c>
      <c r="C291" s="272" t="s">
        <v>75</v>
      </c>
      <c r="D291" s="272" t="s">
        <v>71</v>
      </c>
      <c r="E291" s="272" t="s">
        <v>323</v>
      </c>
      <c r="F291" s="281"/>
      <c r="G291" s="278">
        <f aca="true" t="shared" si="32" ref="G291:N291">G292</f>
        <v>6832.7</v>
      </c>
      <c r="H291" s="278" t="e">
        <f t="shared" si="32"/>
        <v>#REF!</v>
      </c>
      <c r="I291" s="278" t="e">
        <f t="shared" si="32"/>
        <v>#REF!</v>
      </c>
      <c r="J291" s="279" t="e">
        <f t="shared" si="32"/>
        <v>#REF!</v>
      </c>
      <c r="K291" s="402"/>
      <c r="L291" s="297">
        <f>L292+L293</f>
        <v>0</v>
      </c>
      <c r="M291" s="345">
        <f t="shared" si="32"/>
        <v>0</v>
      </c>
      <c r="N291" s="136">
        <f t="shared" si="32"/>
        <v>4023</v>
      </c>
    </row>
    <row r="292" spans="1:14" ht="58.5" customHeight="1" hidden="1">
      <c r="A292" s="365" t="s">
        <v>324</v>
      </c>
      <c r="B292" s="276">
        <v>303</v>
      </c>
      <c r="C292" s="277" t="s">
        <v>75</v>
      </c>
      <c r="D292" s="277" t="s">
        <v>71</v>
      </c>
      <c r="E292" s="277" t="s">
        <v>440</v>
      </c>
      <c r="F292" s="281">
        <v>400</v>
      </c>
      <c r="G292" s="278">
        <v>6832.7</v>
      </c>
      <c r="H292" s="273" t="e">
        <f>SUM(H318:H318,H320,H321)</f>
        <v>#REF!</v>
      </c>
      <c r="I292" s="296" t="e">
        <f>H292/G292</f>
        <v>#REF!</v>
      </c>
      <c r="J292" s="248" t="e">
        <f>H292-G292</f>
        <v>#REF!</v>
      </c>
      <c r="K292" s="387"/>
      <c r="L292" s="270"/>
      <c r="M292" s="117"/>
      <c r="N292" s="213">
        <v>4023</v>
      </c>
    </row>
    <row r="293" spans="1:14" ht="6.75" customHeight="1" hidden="1">
      <c r="A293" s="365" t="s">
        <v>324</v>
      </c>
      <c r="B293" s="276">
        <v>303</v>
      </c>
      <c r="C293" s="277" t="s">
        <v>75</v>
      </c>
      <c r="D293" s="277" t="s">
        <v>71</v>
      </c>
      <c r="E293" s="277" t="s">
        <v>440</v>
      </c>
      <c r="F293" s="281">
        <v>830</v>
      </c>
      <c r="G293" s="278">
        <v>6832.7</v>
      </c>
      <c r="H293" s="273">
        <f>SUM(H319:H319,H321,H322)</f>
        <v>190</v>
      </c>
      <c r="I293" s="296">
        <f>H293/G293</f>
        <v>0.027807455325127694</v>
      </c>
      <c r="J293" s="248">
        <f>H293-G293</f>
        <v>-6642.7</v>
      </c>
      <c r="K293" s="387"/>
      <c r="L293" s="251"/>
      <c r="M293" s="117"/>
      <c r="N293" s="213">
        <v>0</v>
      </c>
    </row>
    <row r="294" spans="1:14" ht="37.5" customHeight="1">
      <c r="A294" s="320" t="s">
        <v>262</v>
      </c>
      <c r="B294" s="383">
        <v>303</v>
      </c>
      <c r="C294" s="323" t="s">
        <v>70</v>
      </c>
      <c r="D294" s="323" t="s">
        <v>66</v>
      </c>
      <c r="E294" s="277" t="s">
        <v>469</v>
      </c>
      <c r="F294" s="281">
        <v>200</v>
      </c>
      <c r="G294" s="278"/>
      <c r="H294" s="273"/>
      <c r="I294" s="296"/>
      <c r="J294" s="248"/>
      <c r="K294" s="387">
        <v>212.1</v>
      </c>
      <c r="L294" s="251">
        <v>212.1</v>
      </c>
      <c r="M294" s="117"/>
      <c r="N294" s="213"/>
    </row>
    <row r="295" spans="1:14" ht="29.25" customHeight="1">
      <c r="A295" s="365" t="s">
        <v>34</v>
      </c>
      <c r="B295" s="383">
        <v>303</v>
      </c>
      <c r="C295" s="323" t="s">
        <v>70</v>
      </c>
      <c r="D295" s="277" t="s">
        <v>460</v>
      </c>
      <c r="E295" s="277" t="s">
        <v>480</v>
      </c>
      <c r="F295" s="281">
        <v>200</v>
      </c>
      <c r="G295" s="278"/>
      <c r="H295" s="273"/>
      <c r="I295" s="296"/>
      <c r="J295" s="248"/>
      <c r="K295" s="387">
        <v>20.8</v>
      </c>
      <c r="L295" s="251">
        <v>19.4</v>
      </c>
      <c r="M295" s="117"/>
      <c r="N295" s="213"/>
    </row>
    <row r="296" spans="1:14" ht="34.5" customHeight="1">
      <c r="A296" s="364" t="s">
        <v>251</v>
      </c>
      <c r="B296" s="384">
        <v>303</v>
      </c>
      <c r="C296" s="322" t="s">
        <v>70</v>
      </c>
      <c r="D296" s="322" t="s">
        <v>68</v>
      </c>
      <c r="E296" s="277"/>
      <c r="F296" s="281"/>
      <c r="G296" s="278"/>
      <c r="H296" s="273"/>
      <c r="I296" s="296"/>
      <c r="J296" s="248"/>
      <c r="K296" s="404">
        <v>6</v>
      </c>
      <c r="L296" s="249">
        <v>6</v>
      </c>
      <c r="M296" s="117"/>
      <c r="N296" s="213"/>
    </row>
    <row r="297" spans="1:14" ht="31.5" customHeight="1">
      <c r="A297" s="365" t="s">
        <v>461</v>
      </c>
      <c r="B297" s="383">
        <v>303</v>
      </c>
      <c r="C297" s="323" t="s">
        <v>70</v>
      </c>
      <c r="D297" s="323" t="s">
        <v>68</v>
      </c>
      <c r="E297" s="277" t="s">
        <v>259</v>
      </c>
      <c r="F297" s="281">
        <v>200</v>
      </c>
      <c r="G297" s="278"/>
      <c r="H297" s="273"/>
      <c r="I297" s="296"/>
      <c r="J297" s="248"/>
      <c r="K297" s="387">
        <v>6</v>
      </c>
      <c r="L297" s="251">
        <v>6</v>
      </c>
      <c r="M297" s="117"/>
      <c r="N297" s="213"/>
    </row>
    <row r="298" spans="1:14" ht="24.75" customHeight="1">
      <c r="A298" s="319" t="s">
        <v>49</v>
      </c>
      <c r="B298" s="253">
        <v>303</v>
      </c>
      <c r="C298" s="234">
        <v>10</v>
      </c>
      <c r="D298" s="234" t="s">
        <v>66</v>
      </c>
      <c r="E298" s="260"/>
      <c r="F298" s="260"/>
      <c r="G298" s="235">
        <f aca="true" t="shared" si="33" ref="G298:J300">G299</f>
        <v>540.8</v>
      </c>
      <c r="H298" s="235">
        <f t="shared" si="33"/>
        <v>576.7</v>
      </c>
      <c r="I298" s="235">
        <f t="shared" si="33"/>
        <v>1.0663831360946747</v>
      </c>
      <c r="J298" s="236">
        <f t="shared" si="33"/>
        <v>35.90000000000009</v>
      </c>
      <c r="K298" s="398">
        <v>164.1</v>
      </c>
      <c r="L298" s="237">
        <v>164.1</v>
      </c>
      <c r="M298" s="327">
        <f aca="true" t="shared" si="34" ref="M298:N300">M299</f>
        <v>0</v>
      </c>
      <c r="N298" s="126">
        <f t="shared" si="34"/>
        <v>0</v>
      </c>
    </row>
    <row r="299" spans="1:14" ht="54" customHeight="1">
      <c r="A299" s="320" t="s">
        <v>50</v>
      </c>
      <c r="B299" s="258">
        <v>303</v>
      </c>
      <c r="C299" s="244">
        <v>10</v>
      </c>
      <c r="D299" s="244" t="s">
        <v>66</v>
      </c>
      <c r="E299" s="244" t="s">
        <v>280</v>
      </c>
      <c r="F299" s="244"/>
      <c r="G299" s="246">
        <f t="shared" si="33"/>
        <v>540.8</v>
      </c>
      <c r="H299" s="246">
        <f t="shared" si="33"/>
        <v>576.7</v>
      </c>
      <c r="I299" s="246">
        <f t="shared" si="33"/>
        <v>1.0663831360946747</v>
      </c>
      <c r="J299" s="259">
        <f t="shared" si="33"/>
        <v>35.90000000000009</v>
      </c>
      <c r="K299" s="399">
        <v>164.1</v>
      </c>
      <c r="L299" s="245">
        <v>164.1</v>
      </c>
      <c r="M299" s="326">
        <f t="shared" si="34"/>
        <v>0</v>
      </c>
      <c r="N299" s="120">
        <f t="shared" si="34"/>
        <v>0</v>
      </c>
    </row>
    <row r="300" spans="1:14" ht="66" customHeight="1">
      <c r="A300" s="320" t="s">
        <v>51</v>
      </c>
      <c r="B300" s="258">
        <v>303</v>
      </c>
      <c r="C300" s="244">
        <v>10</v>
      </c>
      <c r="D300" s="244" t="s">
        <v>66</v>
      </c>
      <c r="E300" s="244" t="s">
        <v>280</v>
      </c>
      <c r="F300" s="244"/>
      <c r="G300" s="246">
        <f t="shared" si="33"/>
        <v>540.8</v>
      </c>
      <c r="H300" s="246">
        <f t="shared" si="33"/>
        <v>576.7</v>
      </c>
      <c r="I300" s="246">
        <f t="shared" si="33"/>
        <v>1.0663831360946747</v>
      </c>
      <c r="J300" s="259">
        <f t="shared" si="33"/>
        <v>35.90000000000009</v>
      </c>
      <c r="K300" s="399">
        <v>164.1</v>
      </c>
      <c r="L300" s="245">
        <v>164.1</v>
      </c>
      <c r="M300" s="326">
        <f t="shared" si="34"/>
        <v>0</v>
      </c>
      <c r="N300" s="120">
        <f t="shared" si="34"/>
        <v>0</v>
      </c>
    </row>
    <row r="301" spans="1:14" ht="31.5" customHeight="1" thickBot="1">
      <c r="A301" s="373" t="s">
        <v>52</v>
      </c>
      <c r="B301" s="374">
        <v>303</v>
      </c>
      <c r="C301" s="375">
        <v>10</v>
      </c>
      <c r="D301" s="375" t="s">
        <v>66</v>
      </c>
      <c r="E301" s="375" t="s">
        <v>280</v>
      </c>
      <c r="F301" s="375">
        <v>300</v>
      </c>
      <c r="G301" s="376">
        <v>540.8</v>
      </c>
      <c r="H301" s="377">
        <v>576.7</v>
      </c>
      <c r="I301" s="378">
        <f>H301/G301</f>
        <v>1.0663831360946747</v>
      </c>
      <c r="J301" s="379">
        <f>H301-G301</f>
        <v>35.90000000000009</v>
      </c>
      <c r="K301" s="407">
        <v>164.1</v>
      </c>
      <c r="L301" s="380">
        <v>164.1</v>
      </c>
      <c r="M301" s="117"/>
      <c r="N301" s="213"/>
    </row>
    <row r="302" spans="1:14" ht="24.75" customHeight="1" hidden="1">
      <c r="A302" s="346" t="s">
        <v>53</v>
      </c>
      <c r="B302" s="253">
        <v>303</v>
      </c>
      <c r="C302" s="254">
        <v>10</v>
      </c>
      <c r="D302" s="254" t="s">
        <v>67</v>
      </c>
      <c r="E302" s="254"/>
      <c r="F302" s="254"/>
      <c r="G302" s="252">
        <f>G303+G305+G306+G307+G308+G310</f>
        <v>3491.1000000000004</v>
      </c>
      <c r="H302" s="252">
        <f>H303+H305+H306+H307+H308+H310</f>
        <v>26808.2</v>
      </c>
      <c r="I302" s="252" t="e">
        <f>I303+I305+I306+I307+I308+I310</f>
        <v>#DIV/0!</v>
      </c>
      <c r="J302" s="347">
        <f>J303+J305+J306+J307+J308+J310</f>
        <v>23317.100000000002</v>
      </c>
      <c r="K302" s="408"/>
      <c r="L302" s="348">
        <f>L303+L305+L306+L307+L308+L310+L304</f>
        <v>0</v>
      </c>
      <c r="M302" s="103">
        <f>M303+M305+M306+M307+M308+M310+M304</f>
        <v>0</v>
      </c>
      <c r="N302" s="124">
        <f>N303+N305+N306+N307+N308+N310+N304</f>
        <v>8609</v>
      </c>
    </row>
    <row r="303" spans="1:14" ht="47.25" hidden="1">
      <c r="A303" s="243" t="s">
        <v>185</v>
      </c>
      <c r="B303" s="258">
        <v>303</v>
      </c>
      <c r="C303" s="244">
        <v>10</v>
      </c>
      <c r="D303" s="244" t="s">
        <v>67</v>
      </c>
      <c r="E303" s="244" t="s">
        <v>204</v>
      </c>
      <c r="F303" s="244">
        <v>300</v>
      </c>
      <c r="G303" s="246"/>
      <c r="H303" s="246">
        <f>H306+H308</f>
        <v>1892</v>
      </c>
      <c r="I303" s="247" t="e">
        <f>H303/G303</f>
        <v>#DIV/0!</v>
      </c>
      <c r="J303" s="248">
        <f aca="true" t="shared" si="35" ref="J303:J310">H303-G303</f>
        <v>1892</v>
      </c>
      <c r="K303" s="387"/>
      <c r="L303" s="298"/>
      <c r="M303" s="117"/>
      <c r="N303" s="213"/>
    </row>
    <row r="304" spans="1:14" ht="47.25" hidden="1">
      <c r="A304" s="243" t="s">
        <v>205</v>
      </c>
      <c r="B304" s="258">
        <v>303</v>
      </c>
      <c r="C304" s="244">
        <v>10</v>
      </c>
      <c r="D304" s="244" t="s">
        <v>67</v>
      </c>
      <c r="E304" s="244">
        <v>1008820</v>
      </c>
      <c r="F304" s="244">
        <v>300</v>
      </c>
      <c r="G304" s="246"/>
      <c r="H304" s="246">
        <f>H307+H309</f>
        <v>1892</v>
      </c>
      <c r="I304" s="247" t="e">
        <f>H304/G304</f>
        <v>#DIV/0!</v>
      </c>
      <c r="J304" s="248">
        <f t="shared" si="35"/>
        <v>1892</v>
      </c>
      <c r="K304" s="387"/>
      <c r="L304" s="298"/>
      <c r="M304" s="117"/>
      <c r="N304" s="213"/>
    </row>
    <row r="305" spans="1:14" ht="40.5" customHeight="1" hidden="1">
      <c r="A305" s="243" t="s">
        <v>188</v>
      </c>
      <c r="B305" s="258">
        <v>303</v>
      </c>
      <c r="C305" s="244">
        <v>10</v>
      </c>
      <c r="D305" s="244" t="s">
        <v>67</v>
      </c>
      <c r="E305" s="244">
        <v>5222701</v>
      </c>
      <c r="F305" s="244">
        <v>300</v>
      </c>
      <c r="G305" s="246"/>
      <c r="H305" s="250">
        <v>1892</v>
      </c>
      <c r="I305" s="247" t="e">
        <f>H305/G305</f>
        <v>#DIV/0!</v>
      </c>
      <c r="J305" s="248">
        <f t="shared" si="35"/>
        <v>1892</v>
      </c>
      <c r="K305" s="387"/>
      <c r="L305" s="298"/>
      <c r="M305" s="117"/>
      <c r="N305" s="213"/>
    </row>
    <row r="306" spans="1:14" ht="47.25" hidden="1">
      <c r="A306" s="243" t="s">
        <v>187</v>
      </c>
      <c r="B306" s="258">
        <v>303</v>
      </c>
      <c r="C306" s="244">
        <v>10</v>
      </c>
      <c r="D306" s="244" t="s">
        <v>67</v>
      </c>
      <c r="E306" s="244">
        <v>5222702</v>
      </c>
      <c r="F306" s="244">
        <v>300</v>
      </c>
      <c r="G306" s="246"/>
      <c r="H306" s="250"/>
      <c r="I306" s="247"/>
      <c r="J306" s="248">
        <f t="shared" si="35"/>
        <v>0</v>
      </c>
      <c r="K306" s="387"/>
      <c r="L306" s="298"/>
      <c r="M306" s="117"/>
      <c r="N306" s="213"/>
    </row>
    <row r="307" spans="1:14" ht="30.75" customHeight="1" hidden="1">
      <c r="A307" s="243" t="s">
        <v>186</v>
      </c>
      <c r="B307" s="258">
        <v>303</v>
      </c>
      <c r="C307" s="244">
        <v>10</v>
      </c>
      <c r="D307" s="244" t="s">
        <v>67</v>
      </c>
      <c r="E307" s="244">
        <v>5222703</v>
      </c>
      <c r="F307" s="244">
        <v>300</v>
      </c>
      <c r="G307" s="246"/>
      <c r="H307" s="250">
        <v>1892</v>
      </c>
      <c r="I307" s="247" t="e">
        <f>H307/G307</f>
        <v>#DIV/0!</v>
      </c>
      <c r="J307" s="248">
        <f t="shared" si="35"/>
        <v>1892</v>
      </c>
      <c r="K307" s="387"/>
      <c r="L307" s="298"/>
      <c r="M307" s="117"/>
      <c r="N307" s="213"/>
    </row>
    <row r="308" spans="1:14" ht="56.25" customHeight="1" hidden="1">
      <c r="A308" s="243" t="s">
        <v>296</v>
      </c>
      <c r="B308" s="258">
        <v>303</v>
      </c>
      <c r="C308" s="244">
        <v>10</v>
      </c>
      <c r="D308" s="244" t="s">
        <v>67</v>
      </c>
      <c r="E308" s="244" t="s">
        <v>424</v>
      </c>
      <c r="F308" s="244">
        <v>300</v>
      </c>
      <c r="G308" s="246">
        <v>569.7</v>
      </c>
      <c r="H308" s="250">
        <v>1892</v>
      </c>
      <c r="I308" s="247">
        <f>H308/G308</f>
        <v>3.32104616464806</v>
      </c>
      <c r="J308" s="248">
        <f t="shared" si="35"/>
        <v>1322.3</v>
      </c>
      <c r="K308" s="387"/>
      <c r="L308" s="270"/>
      <c r="M308" s="117"/>
      <c r="N308" s="213">
        <v>670</v>
      </c>
    </row>
    <row r="309" spans="1:14" ht="205.5" customHeight="1" hidden="1">
      <c r="A309" s="299" t="s">
        <v>434</v>
      </c>
      <c r="B309" s="258">
        <v>303</v>
      </c>
      <c r="C309" s="244">
        <v>10</v>
      </c>
      <c r="D309" s="244" t="s">
        <v>67</v>
      </c>
      <c r="E309" s="244" t="s">
        <v>132</v>
      </c>
      <c r="F309" s="244" t="s">
        <v>89</v>
      </c>
      <c r="G309" s="246"/>
      <c r="H309" s="250"/>
      <c r="I309" s="247" t="e">
        <f>H309/G309</f>
        <v>#DIV/0!</v>
      </c>
      <c r="J309" s="248">
        <f t="shared" si="35"/>
        <v>0</v>
      </c>
      <c r="K309" s="387"/>
      <c r="L309" s="251"/>
      <c r="M309" s="117"/>
      <c r="N309" s="213"/>
    </row>
    <row r="310" spans="1:14" ht="93" customHeight="1" hidden="1">
      <c r="A310" s="299" t="s">
        <v>166</v>
      </c>
      <c r="B310" s="258">
        <v>303</v>
      </c>
      <c r="C310" s="244">
        <v>10</v>
      </c>
      <c r="D310" s="244" t="s">
        <v>67</v>
      </c>
      <c r="E310" s="244" t="s">
        <v>295</v>
      </c>
      <c r="F310" s="244">
        <v>300</v>
      </c>
      <c r="G310" s="246">
        <v>2921.4</v>
      </c>
      <c r="H310" s="241">
        <v>19240.2</v>
      </c>
      <c r="I310" s="247">
        <f>H310/G310</f>
        <v>6.585951940850277</v>
      </c>
      <c r="J310" s="248">
        <f t="shared" si="35"/>
        <v>16318.800000000001</v>
      </c>
      <c r="K310" s="387"/>
      <c r="L310" s="251"/>
      <c r="M310" s="117"/>
      <c r="N310" s="213">
        <v>7939</v>
      </c>
    </row>
    <row r="311" spans="1:14" ht="27" customHeight="1" hidden="1">
      <c r="A311" s="232" t="s">
        <v>319</v>
      </c>
      <c r="B311" s="253">
        <v>303</v>
      </c>
      <c r="C311" s="234">
        <v>10</v>
      </c>
      <c r="D311" s="234" t="s">
        <v>74</v>
      </c>
      <c r="E311" s="260"/>
      <c r="F311" s="260"/>
      <c r="G311" s="235" t="e">
        <f aca="true" t="shared" si="36" ref="G311:N311">G312</f>
        <v>#REF!</v>
      </c>
      <c r="H311" s="235" t="e">
        <f t="shared" si="36"/>
        <v>#REF!</v>
      </c>
      <c r="I311" s="235" t="e">
        <f t="shared" si="36"/>
        <v>#REF!</v>
      </c>
      <c r="J311" s="236" t="e">
        <f t="shared" si="36"/>
        <v>#REF!</v>
      </c>
      <c r="K311" s="398"/>
      <c r="L311" s="237">
        <f t="shared" si="36"/>
        <v>0</v>
      </c>
      <c r="M311" s="105">
        <f t="shared" si="36"/>
        <v>0</v>
      </c>
      <c r="N311" s="126">
        <f t="shared" si="36"/>
        <v>0</v>
      </c>
    </row>
    <row r="312" spans="1:14" ht="81.75" customHeight="1" hidden="1">
      <c r="A312" s="243" t="s">
        <v>320</v>
      </c>
      <c r="B312" s="258">
        <v>303</v>
      </c>
      <c r="C312" s="244">
        <v>10</v>
      </c>
      <c r="D312" s="244" t="s">
        <v>74</v>
      </c>
      <c r="E312" s="244" t="s">
        <v>420</v>
      </c>
      <c r="F312" s="244"/>
      <c r="G312" s="246" t="e">
        <f>G313</f>
        <v>#REF!</v>
      </c>
      <c r="H312" s="246" t="e">
        <f>H313</f>
        <v>#REF!</v>
      </c>
      <c r="I312" s="246" t="e">
        <f>I313</f>
        <v>#REF!</v>
      </c>
      <c r="J312" s="259" t="e">
        <f>J313</f>
        <v>#REF!</v>
      </c>
      <c r="K312" s="399"/>
      <c r="L312" s="245"/>
      <c r="M312" s="59">
        <f>M313</f>
        <v>0</v>
      </c>
      <c r="N312" s="120"/>
    </row>
    <row r="313" spans="1:14" ht="18.75" hidden="1">
      <c r="A313" s="232" t="s">
        <v>47</v>
      </c>
      <c r="B313" s="253">
        <v>303</v>
      </c>
      <c r="C313" s="234">
        <v>11</v>
      </c>
      <c r="D313" s="234"/>
      <c r="E313" s="234"/>
      <c r="F313" s="234"/>
      <c r="G313" s="235" t="e">
        <f>G315+#REF!</f>
        <v>#REF!</v>
      </c>
      <c r="H313" s="235" t="e">
        <f>H315+#REF!</f>
        <v>#REF!</v>
      </c>
      <c r="I313" s="235" t="e">
        <f>I315+#REF!</f>
        <v>#REF!</v>
      </c>
      <c r="J313" s="236" t="e">
        <f>J315+#REF!</f>
        <v>#REF!</v>
      </c>
      <c r="K313" s="398"/>
      <c r="L313" s="237">
        <f>L314</f>
        <v>0</v>
      </c>
      <c r="M313" s="105">
        <f>M314</f>
        <v>0</v>
      </c>
      <c r="N313" s="126">
        <f>N314</f>
        <v>280</v>
      </c>
    </row>
    <row r="314" spans="1:14" ht="55.5" customHeight="1" hidden="1">
      <c r="A314" s="238" t="s">
        <v>298</v>
      </c>
      <c r="B314" s="258">
        <v>303</v>
      </c>
      <c r="C314" s="244">
        <v>11</v>
      </c>
      <c r="D314" s="244" t="s">
        <v>66</v>
      </c>
      <c r="E314" s="244" t="s">
        <v>297</v>
      </c>
      <c r="F314" s="244">
        <v>200</v>
      </c>
      <c r="G314" s="246"/>
      <c r="H314" s="246" t="e">
        <f>#REF!</f>
        <v>#REF!</v>
      </c>
      <c r="I314" s="247" t="e">
        <f>H314/G314</f>
        <v>#REF!</v>
      </c>
      <c r="J314" s="248" t="e">
        <f>H314-G314</f>
        <v>#REF!</v>
      </c>
      <c r="K314" s="387"/>
      <c r="L314" s="251"/>
      <c r="M314" s="117"/>
      <c r="N314" s="213">
        <v>280</v>
      </c>
    </row>
    <row r="315" spans="1:14" ht="47.25" hidden="1">
      <c r="A315" s="243" t="s">
        <v>189</v>
      </c>
      <c r="B315" s="258">
        <v>303</v>
      </c>
      <c r="C315" s="244">
        <v>11</v>
      </c>
      <c r="D315" s="244" t="s">
        <v>66</v>
      </c>
      <c r="E315" s="244" t="s">
        <v>212</v>
      </c>
      <c r="F315" s="244">
        <v>200</v>
      </c>
      <c r="G315" s="246"/>
      <c r="H315" s="246" t="e">
        <f>H316</f>
        <v>#REF!</v>
      </c>
      <c r="I315" s="247" t="e">
        <f>H315/G315</f>
        <v>#REF!</v>
      </c>
      <c r="J315" s="248" t="e">
        <f>H315-G315</f>
        <v>#REF!</v>
      </c>
      <c r="K315" s="387"/>
      <c r="L315" s="251"/>
      <c r="M315" s="117"/>
      <c r="N315" s="213"/>
    </row>
    <row r="316" spans="1:14" ht="18.75" hidden="1">
      <c r="A316" s="232" t="s">
        <v>200</v>
      </c>
      <c r="B316" s="300">
        <v>303</v>
      </c>
      <c r="C316" s="234">
        <v>12</v>
      </c>
      <c r="D316" s="234"/>
      <c r="E316" s="234"/>
      <c r="F316" s="234"/>
      <c r="G316" s="235" t="e">
        <f>#REF!</f>
        <v>#REF!</v>
      </c>
      <c r="H316" s="235" t="e">
        <f>#REF!</f>
        <v>#REF!</v>
      </c>
      <c r="I316" s="235" t="e">
        <f>#REF!</f>
        <v>#REF!</v>
      </c>
      <c r="J316" s="236" t="e">
        <f>#REF!</f>
        <v>#REF!</v>
      </c>
      <c r="K316" s="398"/>
      <c r="L316" s="237">
        <f>L317+L318</f>
        <v>0</v>
      </c>
      <c r="M316" s="105" t="e">
        <f>M317+M318</f>
        <v>#REF!</v>
      </c>
      <c r="N316" s="126">
        <f>N317+N318</f>
        <v>340</v>
      </c>
    </row>
    <row r="317" spans="1:14" ht="18.75" hidden="1">
      <c r="A317" s="243" t="s">
        <v>80</v>
      </c>
      <c r="B317" s="239">
        <v>303</v>
      </c>
      <c r="C317" s="244">
        <v>12</v>
      </c>
      <c r="D317" s="244" t="s">
        <v>66</v>
      </c>
      <c r="E317" s="244" t="s">
        <v>294</v>
      </c>
      <c r="F317" s="244">
        <v>200</v>
      </c>
      <c r="G317" s="246" t="e">
        <f>#REF!</f>
        <v>#REF!</v>
      </c>
      <c r="H317" s="246" t="e">
        <f>#REF!</f>
        <v>#REF!</v>
      </c>
      <c r="I317" s="246" t="e">
        <f>#REF!</f>
        <v>#REF!</v>
      </c>
      <c r="J317" s="259" t="e">
        <f>#REF!</f>
        <v>#REF!</v>
      </c>
      <c r="K317" s="399"/>
      <c r="L317" s="245"/>
      <c r="M317" s="120" t="e">
        <f>#REF!</f>
        <v>#REF!</v>
      </c>
      <c r="N317" s="120">
        <v>150</v>
      </c>
    </row>
    <row r="318" spans="1:14" ht="21" customHeight="1" hidden="1" thickBot="1">
      <c r="A318" s="243" t="s">
        <v>35</v>
      </c>
      <c r="B318" s="239">
        <v>303</v>
      </c>
      <c r="C318" s="244">
        <v>12</v>
      </c>
      <c r="D318" s="244" t="s">
        <v>69</v>
      </c>
      <c r="E318" s="244" t="s">
        <v>294</v>
      </c>
      <c r="F318" s="244">
        <v>200</v>
      </c>
      <c r="G318" s="246" t="e">
        <f>#REF!</f>
        <v>#REF!</v>
      </c>
      <c r="H318" s="246" t="e">
        <f>#REF!</f>
        <v>#REF!</v>
      </c>
      <c r="I318" s="246" t="e">
        <f>#REF!</f>
        <v>#REF!</v>
      </c>
      <c r="J318" s="259" t="e">
        <f>#REF!</f>
        <v>#REF!</v>
      </c>
      <c r="K318" s="399"/>
      <c r="L318" s="245"/>
      <c r="M318" s="120" t="e">
        <f>#REF!</f>
        <v>#REF!</v>
      </c>
      <c r="N318" s="120">
        <v>190</v>
      </c>
    </row>
    <row r="319" spans="1:12" ht="18" hidden="1">
      <c r="A319" s="243" t="s">
        <v>21</v>
      </c>
      <c r="B319" s="239">
        <v>303</v>
      </c>
      <c r="C319" s="244">
        <v>12</v>
      </c>
      <c r="D319" s="244" t="s">
        <v>68</v>
      </c>
      <c r="E319" s="244" t="s">
        <v>155</v>
      </c>
      <c r="F319" s="244">
        <v>500</v>
      </c>
      <c r="G319" s="250"/>
      <c r="H319" s="241">
        <v>190</v>
      </c>
      <c r="I319" s="301" t="e">
        <f>H319/G319</f>
        <v>#DIV/0!</v>
      </c>
      <c r="J319" s="250">
        <f aca="true" t="shared" si="37" ref="J319:J336">H319-G319</f>
        <v>190</v>
      </c>
      <c r="K319" s="316"/>
      <c r="L319" s="302"/>
    </row>
    <row r="320" spans="1:12" ht="18" hidden="1">
      <c r="A320" s="243" t="s">
        <v>111</v>
      </c>
      <c r="B320" s="258">
        <v>303</v>
      </c>
      <c r="C320" s="244" t="s">
        <v>68</v>
      </c>
      <c r="D320" s="244" t="s">
        <v>74</v>
      </c>
      <c r="E320" s="244"/>
      <c r="F320" s="244"/>
      <c r="G320" s="250">
        <f>SUM(G322:G323)</f>
        <v>0</v>
      </c>
      <c r="H320" s="250">
        <f>SUM(H322:H323)</f>
        <v>0</v>
      </c>
      <c r="I320" s="301" t="e">
        <f>H320/G320</f>
        <v>#DIV/0!</v>
      </c>
      <c r="J320" s="250">
        <f t="shared" si="37"/>
        <v>0</v>
      </c>
      <c r="K320" s="316"/>
      <c r="L320" s="302"/>
    </row>
    <row r="321" spans="1:12" ht="0.75" customHeight="1" hidden="1">
      <c r="A321" s="243" t="s">
        <v>112</v>
      </c>
      <c r="B321" s="258">
        <v>303</v>
      </c>
      <c r="C321" s="244" t="s">
        <v>68</v>
      </c>
      <c r="D321" s="244" t="s">
        <v>74</v>
      </c>
      <c r="E321" s="244" t="s">
        <v>110</v>
      </c>
      <c r="F321" s="244"/>
      <c r="G321" s="250">
        <f>G322</f>
        <v>0</v>
      </c>
      <c r="H321" s="241">
        <f>H322</f>
        <v>0</v>
      </c>
      <c r="I321" s="301" t="e">
        <f>H321/G321</f>
        <v>#DIV/0!</v>
      </c>
      <c r="J321" s="250">
        <f t="shared" si="37"/>
        <v>0</v>
      </c>
      <c r="K321" s="316"/>
      <c r="L321" s="302"/>
    </row>
    <row r="322" spans="1:12" ht="31.5" hidden="1">
      <c r="A322" s="243" t="s">
        <v>11</v>
      </c>
      <c r="B322" s="258">
        <v>303</v>
      </c>
      <c r="C322" s="244" t="s">
        <v>68</v>
      </c>
      <c r="D322" s="244" t="s">
        <v>74</v>
      </c>
      <c r="E322" s="244" t="s">
        <v>110</v>
      </c>
      <c r="F322" s="244">
        <v>500</v>
      </c>
      <c r="G322" s="250"/>
      <c r="H322" s="241"/>
      <c r="I322" s="301" t="e">
        <f>H322/G322</f>
        <v>#DIV/0!</v>
      </c>
      <c r="J322" s="250">
        <f t="shared" si="37"/>
        <v>0</v>
      </c>
      <c r="K322" s="316"/>
      <c r="L322" s="302"/>
    </row>
    <row r="323" spans="1:12" ht="15.75" customHeight="1" hidden="1">
      <c r="A323" s="243" t="s">
        <v>113</v>
      </c>
      <c r="B323" s="258">
        <v>303</v>
      </c>
      <c r="C323" s="244" t="s">
        <v>68</v>
      </c>
      <c r="D323" s="244" t="s">
        <v>74</v>
      </c>
      <c r="E323" s="244" t="s">
        <v>159</v>
      </c>
      <c r="F323" s="244">
        <v>500</v>
      </c>
      <c r="G323" s="250"/>
      <c r="H323" s="241"/>
      <c r="I323" s="301" t="e">
        <f>H323/G323</f>
        <v>#DIV/0!</v>
      </c>
      <c r="J323" s="250">
        <f t="shared" si="37"/>
        <v>0</v>
      </c>
      <c r="K323" s="316"/>
      <c r="L323" s="302"/>
    </row>
    <row r="324" spans="1:12" ht="1.5" customHeight="1" hidden="1">
      <c r="A324" s="243" t="s">
        <v>119</v>
      </c>
      <c r="B324" s="258">
        <v>303</v>
      </c>
      <c r="C324" s="244" t="s">
        <v>68</v>
      </c>
      <c r="D324" s="244">
        <v>12</v>
      </c>
      <c r="E324" s="244"/>
      <c r="F324" s="244"/>
      <c r="G324" s="250">
        <f>G325</f>
        <v>0</v>
      </c>
      <c r="H324" s="241"/>
      <c r="I324" s="301"/>
      <c r="J324" s="250">
        <f t="shared" si="37"/>
        <v>0</v>
      </c>
      <c r="K324" s="316"/>
      <c r="L324" s="302"/>
    </row>
    <row r="325" spans="1:12" ht="47.25" hidden="1">
      <c r="A325" s="243" t="s">
        <v>122</v>
      </c>
      <c r="B325" s="258">
        <v>303</v>
      </c>
      <c r="C325" s="244" t="s">
        <v>68</v>
      </c>
      <c r="D325" s="244">
        <v>12</v>
      </c>
      <c r="E325" s="244" t="s">
        <v>120</v>
      </c>
      <c r="F325" s="244"/>
      <c r="G325" s="250">
        <f>G326</f>
        <v>0</v>
      </c>
      <c r="H325" s="241"/>
      <c r="I325" s="301"/>
      <c r="J325" s="250">
        <f t="shared" si="37"/>
        <v>0</v>
      </c>
      <c r="K325" s="316"/>
      <c r="L325" s="302"/>
    </row>
    <row r="326" spans="1:12" ht="3" customHeight="1" hidden="1">
      <c r="A326" s="243" t="s">
        <v>123</v>
      </c>
      <c r="B326" s="258">
        <v>303</v>
      </c>
      <c r="C326" s="244" t="s">
        <v>68</v>
      </c>
      <c r="D326" s="244">
        <v>12</v>
      </c>
      <c r="E326" s="244" t="s">
        <v>120</v>
      </c>
      <c r="F326" s="244" t="s">
        <v>121</v>
      </c>
      <c r="G326" s="250"/>
      <c r="H326" s="241"/>
      <c r="I326" s="301"/>
      <c r="J326" s="250">
        <f t="shared" si="37"/>
        <v>0</v>
      </c>
      <c r="K326" s="316"/>
      <c r="L326" s="302"/>
    </row>
    <row r="327" spans="1:12" ht="19.5" customHeight="1" hidden="1">
      <c r="A327" s="243" t="s">
        <v>54</v>
      </c>
      <c r="B327" s="258">
        <v>303</v>
      </c>
      <c r="C327" s="244">
        <v>10</v>
      </c>
      <c r="D327" s="244" t="s">
        <v>67</v>
      </c>
      <c r="E327" s="244" t="s">
        <v>133</v>
      </c>
      <c r="F327" s="244" t="s">
        <v>89</v>
      </c>
      <c r="G327" s="246"/>
      <c r="H327" s="303"/>
      <c r="I327" s="301" t="e">
        <f>H327/G327</f>
        <v>#DIV/0!</v>
      </c>
      <c r="J327" s="250">
        <f t="shared" si="37"/>
        <v>0</v>
      </c>
      <c r="K327" s="316"/>
      <c r="L327" s="302"/>
    </row>
    <row r="328" spans="1:12" ht="18" hidden="1">
      <c r="A328" s="243" t="s">
        <v>129</v>
      </c>
      <c r="B328" s="258">
        <v>303</v>
      </c>
      <c r="C328" s="244">
        <v>10</v>
      </c>
      <c r="D328" s="244" t="s">
        <v>67</v>
      </c>
      <c r="E328" s="244" t="s">
        <v>31</v>
      </c>
      <c r="F328" s="244"/>
      <c r="G328" s="246"/>
      <c r="H328" s="246">
        <f>SUM(H329:H331)</f>
        <v>797</v>
      </c>
      <c r="I328" s="301" t="e">
        <f>H328/G328</f>
        <v>#DIV/0!</v>
      </c>
      <c r="J328" s="250">
        <f t="shared" si="37"/>
        <v>797</v>
      </c>
      <c r="K328" s="316"/>
      <c r="L328" s="302"/>
    </row>
    <row r="329" spans="1:12" ht="31.5" hidden="1">
      <c r="A329" s="243" t="s">
        <v>135</v>
      </c>
      <c r="B329" s="258">
        <v>303</v>
      </c>
      <c r="C329" s="244">
        <v>10</v>
      </c>
      <c r="D329" s="244" t="s">
        <v>67</v>
      </c>
      <c r="E329" s="244" t="s">
        <v>134</v>
      </c>
      <c r="F329" s="244" t="s">
        <v>89</v>
      </c>
      <c r="G329" s="246"/>
      <c r="H329" s="241"/>
      <c r="I329" s="301" t="e">
        <f>H329/G329</f>
        <v>#DIV/0!</v>
      </c>
      <c r="J329" s="250">
        <f t="shared" si="37"/>
        <v>0</v>
      </c>
      <c r="K329" s="316"/>
      <c r="L329" s="302"/>
    </row>
    <row r="330" spans="1:12" ht="31.5" hidden="1">
      <c r="A330" s="243" t="s">
        <v>137</v>
      </c>
      <c r="B330" s="258">
        <v>303</v>
      </c>
      <c r="C330" s="244">
        <v>10</v>
      </c>
      <c r="D330" s="244" t="s">
        <v>67</v>
      </c>
      <c r="E330" s="244" t="s">
        <v>136</v>
      </c>
      <c r="F330" s="244" t="s">
        <v>89</v>
      </c>
      <c r="G330" s="246"/>
      <c r="H330" s="241">
        <v>197</v>
      </c>
      <c r="I330" s="301" t="e">
        <f>H330/G330</f>
        <v>#DIV/0!</v>
      </c>
      <c r="J330" s="250">
        <f t="shared" si="37"/>
        <v>197</v>
      </c>
      <c r="K330" s="316"/>
      <c r="L330" s="302"/>
    </row>
    <row r="331" spans="1:12" ht="47.25" hidden="1">
      <c r="A331" s="243" t="s">
        <v>139</v>
      </c>
      <c r="B331" s="258">
        <v>303</v>
      </c>
      <c r="C331" s="244">
        <v>10</v>
      </c>
      <c r="D331" s="244" t="s">
        <v>67</v>
      </c>
      <c r="E331" s="244" t="s">
        <v>138</v>
      </c>
      <c r="F331" s="244" t="s">
        <v>89</v>
      </c>
      <c r="G331" s="304"/>
      <c r="H331" s="241">
        <v>600</v>
      </c>
      <c r="I331" s="301" t="e">
        <f>H331/G331</f>
        <v>#DIV/0!</v>
      </c>
      <c r="J331" s="250">
        <f t="shared" si="37"/>
        <v>600</v>
      </c>
      <c r="K331" s="316"/>
      <c r="L331" s="302"/>
    </row>
    <row r="332" spans="1:12" ht="18" hidden="1">
      <c r="A332" s="305" t="s">
        <v>152</v>
      </c>
      <c r="B332" s="306">
        <v>309</v>
      </c>
      <c r="C332" s="305"/>
      <c r="D332" s="305"/>
      <c r="E332" s="305"/>
      <c r="F332" s="305"/>
      <c r="G332" s="307">
        <f>G333</f>
        <v>0</v>
      </c>
      <c r="H332" s="305">
        <f>H333</f>
        <v>0</v>
      </c>
      <c r="I332" s="308"/>
      <c r="J332" s="250">
        <f t="shared" si="37"/>
        <v>0</v>
      </c>
      <c r="K332" s="316"/>
      <c r="L332" s="302"/>
    </row>
    <row r="333" spans="1:12" ht="23.25" customHeight="1" hidden="1">
      <c r="A333" s="243" t="s">
        <v>115</v>
      </c>
      <c r="B333" s="239">
        <v>309</v>
      </c>
      <c r="C333" s="244" t="s">
        <v>68</v>
      </c>
      <c r="D333" s="244" t="s">
        <v>70</v>
      </c>
      <c r="E333" s="244"/>
      <c r="F333" s="244"/>
      <c r="G333" s="250">
        <f>SUM(G335:G336)</f>
        <v>0</v>
      </c>
      <c r="H333" s="250">
        <f>SUM(H335:H336)</f>
        <v>0</v>
      </c>
      <c r="I333" s="301"/>
      <c r="J333" s="250">
        <f t="shared" si="37"/>
        <v>0</v>
      </c>
      <c r="K333" s="316"/>
      <c r="L333" s="302"/>
    </row>
    <row r="334" spans="1:12" ht="15" customHeight="1" hidden="1">
      <c r="A334" s="309" t="s">
        <v>163</v>
      </c>
      <c r="B334" s="310">
        <v>318</v>
      </c>
      <c r="C334" s="306">
        <v>1</v>
      </c>
      <c r="D334" s="306">
        <v>14</v>
      </c>
      <c r="E334" s="306" t="s">
        <v>16</v>
      </c>
      <c r="F334" s="306">
        <v>500</v>
      </c>
      <c r="G334" s="305"/>
      <c r="H334" s="241">
        <f>H335</f>
        <v>0</v>
      </c>
      <c r="I334" s="301"/>
      <c r="J334" s="250">
        <f t="shared" si="37"/>
        <v>0</v>
      </c>
      <c r="K334" s="316"/>
      <c r="L334" s="302"/>
    </row>
    <row r="335" spans="1:12" ht="2.25" customHeight="1" hidden="1">
      <c r="A335" s="243" t="s">
        <v>21</v>
      </c>
      <c r="B335" s="239">
        <v>309</v>
      </c>
      <c r="C335" s="244" t="s">
        <v>68</v>
      </c>
      <c r="D335" s="244" t="s">
        <v>70</v>
      </c>
      <c r="E335" s="244" t="s">
        <v>116</v>
      </c>
      <c r="F335" s="244" t="s">
        <v>81</v>
      </c>
      <c r="G335" s="250"/>
      <c r="H335" s="241"/>
      <c r="I335" s="301"/>
      <c r="J335" s="250">
        <f t="shared" si="37"/>
        <v>0</v>
      </c>
      <c r="K335" s="316"/>
      <c r="L335" s="302"/>
    </row>
    <row r="336" spans="1:12" ht="20.25" customHeight="1" hidden="1">
      <c r="A336" s="243" t="s">
        <v>117</v>
      </c>
      <c r="B336" s="239">
        <v>309</v>
      </c>
      <c r="C336" s="244" t="s">
        <v>68</v>
      </c>
      <c r="D336" s="244" t="s">
        <v>70</v>
      </c>
      <c r="E336" s="244" t="s">
        <v>118</v>
      </c>
      <c r="F336" s="244" t="s">
        <v>81</v>
      </c>
      <c r="G336" s="250"/>
      <c r="H336" s="241"/>
      <c r="I336" s="301"/>
      <c r="J336" s="250">
        <f t="shared" si="37"/>
        <v>0</v>
      </c>
      <c r="K336" s="316"/>
      <c r="L336" s="302"/>
    </row>
    <row r="337" spans="1:14" ht="18.75">
      <c r="A337" s="312"/>
      <c r="B337" s="311"/>
      <c r="C337" s="302"/>
      <c r="D337" s="302"/>
      <c r="E337" s="312" t="s">
        <v>194</v>
      </c>
      <c r="F337" s="302"/>
      <c r="G337" s="313" t="e">
        <f>G14+#REF!+G64+G163+G202+#REF!-20</f>
        <v>#REF!</v>
      </c>
      <c r="H337" s="313" t="e">
        <f>H14+#REF!+H64+H163+H202+#REF!</f>
        <v>#REF!</v>
      </c>
      <c r="I337" s="313" t="e">
        <f>I14+#REF!+I64+I163+I202+#REF!</f>
        <v>#DIV/0!</v>
      </c>
      <c r="J337" s="313" t="e">
        <f>J14+#REF!+J64+J163+J202+#REF!</f>
        <v>#REF!</v>
      </c>
      <c r="K337" s="411">
        <v>8864.2</v>
      </c>
      <c r="L337" s="314">
        <v>8341</v>
      </c>
      <c r="M337" s="114" t="e">
        <f>M14+#REF!+M64+M163+M202+#REF!</f>
        <v>#REF!</v>
      </c>
      <c r="N337" s="114" t="e">
        <f>N14+#REF!+N64+N163+N202+#REF!</f>
        <v>#REF!</v>
      </c>
    </row>
    <row r="338" spans="7:14" ht="23.25" customHeight="1">
      <c r="G338" s="48"/>
      <c r="H338" s="22"/>
      <c r="N338" s="139"/>
    </row>
    <row r="340" ht="13.5" customHeight="1"/>
    <row r="347" ht="39.75" customHeight="1"/>
    <row r="348" ht="39.75" customHeight="1"/>
    <row r="349" ht="39.75" customHeight="1"/>
  </sheetData>
  <sheetProtection/>
  <mergeCells count="14">
    <mergeCell ref="A8:N8"/>
    <mergeCell ref="A9:N9"/>
    <mergeCell ref="B3:L3"/>
    <mergeCell ref="A6:N6"/>
    <mergeCell ref="A7:N7"/>
    <mergeCell ref="N12:N13"/>
    <mergeCell ref="A12:A13"/>
    <mergeCell ref="B12:B13"/>
    <mergeCell ref="C12:C13"/>
    <mergeCell ref="D12:D13"/>
    <mergeCell ref="I12:I13"/>
    <mergeCell ref="E12:E13"/>
    <mergeCell ref="G12:H12"/>
    <mergeCell ref="F12:F13"/>
  </mergeCells>
  <printOptions/>
  <pageMargins left="1.1811023622047245" right="0.1968503937007874" top="0.2755905511811024" bottom="0.1968503937007874" header="0.15748031496062992" footer="0.1574803149606299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V350"/>
  <sheetViews>
    <sheetView view="pageBreakPreview" zoomScale="75" zoomScaleNormal="80" zoomScaleSheetLayoutView="75" zoomScalePageLayoutView="0" workbookViewId="0" topLeftCell="A1">
      <pane xSplit="1" ySplit="14" topLeftCell="B67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7" sqref="A7:H7"/>
    </sheetView>
  </sheetViews>
  <sheetFormatPr defaultColWidth="9.00390625" defaultRowHeight="12.75"/>
  <cols>
    <col min="1" max="1" width="64.75390625" style="1" customWidth="1"/>
    <col min="2" max="2" width="15.25390625" style="2" customWidth="1"/>
    <col min="3" max="3" width="13.625" style="1" customWidth="1"/>
    <col min="4" max="4" width="12.75390625" style="1" customWidth="1"/>
    <col min="5" max="5" width="22.875" style="1" customWidth="1"/>
    <col min="6" max="6" width="15.75390625" style="1" customWidth="1"/>
    <col min="7" max="7" width="0.12890625" style="1" customWidth="1"/>
    <col min="8" max="8" width="14.125" style="1" hidden="1" customWidth="1"/>
    <col min="9" max="9" width="5.875" style="1" hidden="1" customWidth="1"/>
    <col min="10" max="10" width="12.25390625" style="1" hidden="1" customWidth="1"/>
    <col min="11" max="11" width="27.25390625" style="1" customWidth="1"/>
    <col min="12" max="12" width="14.75390625" style="1" hidden="1" customWidth="1"/>
    <col min="13" max="13" width="18.375" style="1" customWidth="1"/>
    <col min="14" max="15" width="9.125" style="1" customWidth="1"/>
    <col min="16" max="16" width="11.375" style="1" bestFit="1" customWidth="1"/>
    <col min="17" max="18" width="9.25390625" style="1" bestFit="1" customWidth="1"/>
    <col min="19" max="19" width="10.75390625" style="1" bestFit="1" customWidth="1"/>
    <col min="20" max="16384" width="9.125" style="1" customWidth="1"/>
  </cols>
  <sheetData>
    <row r="1" ht="20.25">
      <c r="E1" s="190"/>
    </row>
    <row r="2" spans="1:11" ht="18.75">
      <c r="A2" s="180"/>
      <c r="B2" s="180"/>
      <c r="C2" s="180"/>
      <c r="D2" s="180"/>
      <c r="E2" s="181" t="s">
        <v>444</v>
      </c>
      <c r="F2" s="180"/>
      <c r="G2" s="180"/>
      <c r="H2" s="180"/>
      <c r="I2" s="180"/>
      <c r="J2" s="180"/>
      <c r="K2" s="180"/>
    </row>
    <row r="3" spans="1:11" ht="20.25" customHeight="1">
      <c r="A3" s="180"/>
      <c r="B3" s="180"/>
      <c r="C3" s="180"/>
      <c r="D3" s="180"/>
      <c r="E3" s="180" t="s">
        <v>445</v>
      </c>
      <c r="F3" s="180"/>
      <c r="G3" s="180"/>
      <c r="H3" s="180"/>
      <c r="I3" s="180"/>
      <c r="J3" s="180"/>
      <c r="K3" s="180"/>
    </row>
    <row r="4" spans="1:11" ht="16.5" customHeight="1">
      <c r="A4" s="180"/>
      <c r="B4" s="180"/>
      <c r="C4" s="180"/>
      <c r="D4" s="180"/>
      <c r="E4" s="180" t="s">
        <v>446</v>
      </c>
      <c r="F4" s="180"/>
      <c r="G4" s="180"/>
      <c r="H4" s="180"/>
      <c r="I4" s="180"/>
      <c r="J4" s="180"/>
      <c r="K4" s="180"/>
    </row>
    <row r="5" spans="1:11" ht="18.75">
      <c r="A5" s="182"/>
      <c r="B5" s="183"/>
      <c r="C5" s="180"/>
      <c r="D5" s="180"/>
      <c r="E5" s="451" t="s">
        <v>447</v>
      </c>
      <c r="F5" s="452"/>
      <c r="G5" s="452"/>
      <c r="H5" s="452"/>
      <c r="I5" s="452"/>
      <c r="J5" s="452"/>
      <c r="K5" s="452"/>
    </row>
    <row r="6" spans="1:11" ht="18.75">
      <c r="A6" s="182"/>
      <c r="B6" s="183"/>
      <c r="C6" s="180"/>
      <c r="D6" s="180"/>
      <c r="E6" s="183"/>
      <c r="F6" s="180"/>
      <c r="G6" s="180"/>
      <c r="H6" s="180"/>
      <c r="I6" s="180"/>
      <c r="J6" s="180"/>
      <c r="K6" s="180"/>
    </row>
    <row r="7" spans="1:11" ht="19.5" customHeight="1">
      <c r="A7" s="441" t="s">
        <v>448</v>
      </c>
      <c r="B7" s="441"/>
      <c r="C7" s="441"/>
      <c r="D7" s="441"/>
      <c r="E7" s="441"/>
      <c r="F7" s="441"/>
      <c r="G7" s="441"/>
      <c r="H7" s="441"/>
      <c r="I7" s="180"/>
      <c r="J7" s="180"/>
      <c r="K7" s="184"/>
    </row>
    <row r="8" spans="1:11" ht="19.5" customHeight="1">
      <c r="A8" s="436" t="s">
        <v>331</v>
      </c>
      <c r="B8" s="436"/>
      <c r="C8" s="436"/>
      <c r="D8" s="436"/>
      <c r="E8" s="436"/>
      <c r="F8" s="436"/>
      <c r="G8" s="436"/>
      <c r="H8" s="436"/>
      <c r="I8" s="38"/>
      <c r="J8" s="38"/>
      <c r="K8" s="38"/>
    </row>
    <row r="9" spans="1:11" ht="22.5" customHeight="1">
      <c r="A9" s="436" t="s">
        <v>449</v>
      </c>
      <c r="B9" s="436"/>
      <c r="C9" s="436"/>
      <c r="D9" s="436"/>
      <c r="E9" s="436"/>
      <c r="F9" s="436"/>
      <c r="G9" s="436"/>
      <c r="H9" s="436"/>
      <c r="I9" s="38"/>
      <c r="J9" s="38"/>
      <c r="K9" s="38"/>
    </row>
    <row r="10" spans="1:11" ht="19.5" customHeight="1">
      <c r="A10" s="438" t="s">
        <v>330</v>
      </c>
      <c r="B10" s="438"/>
      <c r="C10" s="438"/>
      <c r="D10" s="438"/>
      <c r="E10" s="438"/>
      <c r="F10" s="438"/>
      <c r="G10" s="179"/>
      <c r="H10" s="179"/>
      <c r="I10" s="38"/>
      <c r="J10" s="38"/>
      <c r="K10" s="38"/>
    </row>
    <row r="11" spans="1:11" ht="0.75" customHeight="1">
      <c r="A11" s="3"/>
      <c r="B11" s="3"/>
      <c r="C11" s="38"/>
      <c r="D11" s="38"/>
      <c r="E11" s="38"/>
      <c r="F11" s="38"/>
      <c r="G11" s="38"/>
      <c r="H11" s="38"/>
      <c r="I11" s="38"/>
      <c r="J11" s="38"/>
      <c r="K11" s="38"/>
    </row>
    <row r="12" spans="1:13" ht="16.5" customHeight="1" thickBot="1">
      <c r="A12" s="38"/>
      <c r="B12" s="3"/>
      <c r="C12" s="38"/>
      <c r="D12" s="38"/>
      <c r="E12" s="38"/>
      <c r="F12" s="38"/>
      <c r="G12" s="38"/>
      <c r="H12" s="38" t="s">
        <v>154</v>
      </c>
      <c r="I12" s="38"/>
      <c r="J12" s="38"/>
      <c r="K12" s="116" t="s">
        <v>417</v>
      </c>
      <c r="L12" s="38" t="s">
        <v>177</v>
      </c>
      <c r="M12" s="116" t="s">
        <v>196</v>
      </c>
    </row>
    <row r="13" spans="1:22" ht="19.5" customHeight="1">
      <c r="A13" s="446" t="s">
        <v>0</v>
      </c>
      <c r="B13" s="446" t="s">
        <v>143</v>
      </c>
      <c r="C13" s="446" t="s">
        <v>1</v>
      </c>
      <c r="D13" s="446" t="s">
        <v>2</v>
      </c>
      <c r="E13" s="446" t="s">
        <v>3</v>
      </c>
      <c r="F13" s="448" t="s">
        <v>4</v>
      </c>
      <c r="G13" s="447" t="s">
        <v>181</v>
      </c>
      <c r="H13" s="447"/>
      <c r="I13" s="432" t="s">
        <v>106</v>
      </c>
      <c r="J13" s="72"/>
      <c r="K13" s="94" t="s">
        <v>206</v>
      </c>
      <c r="L13" s="117" t="s">
        <v>193</v>
      </c>
      <c r="M13" s="449"/>
      <c r="U13" s="185"/>
      <c r="V13" s="185"/>
    </row>
    <row r="14" spans="1:13" ht="19.5" customHeight="1">
      <c r="A14" s="430"/>
      <c r="B14" s="430"/>
      <c r="C14" s="430"/>
      <c r="D14" s="430"/>
      <c r="E14" s="430"/>
      <c r="F14" s="435"/>
      <c r="G14" s="49" t="s">
        <v>178</v>
      </c>
      <c r="H14" s="49" t="s">
        <v>165</v>
      </c>
      <c r="I14" s="432"/>
      <c r="J14" s="72" t="s">
        <v>167</v>
      </c>
      <c r="K14" s="95" t="s">
        <v>178</v>
      </c>
      <c r="L14" s="117" t="s">
        <v>178</v>
      </c>
      <c r="M14" s="450"/>
    </row>
    <row r="15" spans="1:13" ht="45" customHeight="1" hidden="1">
      <c r="A15" s="7" t="s">
        <v>145</v>
      </c>
      <c r="B15" s="31" t="s">
        <v>169</v>
      </c>
      <c r="C15" s="8"/>
      <c r="D15" s="8"/>
      <c r="E15" s="8"/>
      <c r="F15" s="8"/>
      <c r="G15" s="61">
        <f>SUM(G16,G19)</f>
        <v>0</v>
      </c>
      <c r="H15" s="61">
        <f>SUM(H16,H19)</f>
        <v>47721</v>
      </c>
      <c r="I15" s="61" t="e">
        <f>SUM(I16,I19)</f>
        <v>#DIV/0!</v>
      </c>
      <c r="J15" s="78">
        <f>SUM(J16,J19)</f>
        <v>47721</v>
      </c>
      <c r="K15" s="96">
        <f>SUM(K16,K19)</f>
        <v>0</v>
      </c>
      <c r="L15" s="117"/>
      <c r="M15" s="137"/>
    </row>
    <row r="16" spans="1:13" ht="18.75" hidden="1">
      <c r="A16" s="10" t="s">
        <v>77</v>
      </c>
      <c r="B16" s="32" t="s">
        <v>169</v>
      </c>
      <c r="C16" s="12" t="s">
        <v>75</v>
      </c>
      <c r="D16" s="12" t="s">
        <v>72</v>
      </c>
      <c r="E16" s="12"/>
      <c r="F16" s="12"/>
      <c r="G16" s="13">
        <f>G17</f>
        <v>0</v>
      </c>
      <c r="H16" s="13">
        <f>H17</f>
        <v>400</v>
      </c>
      <c r="I16" s="62" t="e">
        <f aca="true" t="shared" si="0" ref="I16:I43">H16/G16</f>
        <v>#DIV/0!</v>
      </c>
      <c r="J16" s="72">
        <f aca="true" t="shared" si="1" ref="J16:J73">H16-G16</f>
        <v>400</v>
      </c>
      <c r="K16" s="57"/>
      <c r="L16" s="117"/>
      <c r="M16" s="137"/>
    </row>
    <row r="17" spans="1:13" ht="37.5" hidden="1">
      <c r="A17" s="14" t="s">
        <v>79</v>
      </c>
      <c r="B17" s="32" t="s">
        <v>169</v>
      </c>
      <c r="C17" s="4" t="s">
        <v>75</v>
      </c>
      <c r="D17" s="4" t="s">
        <v>72</v>
      </c>
      <c r="E17" s="4" t="s">
        <v>162</v>
      </c>
      <c r="F17" s="4"/>
      <c r="G17" s="15"/>
      <c r="H17" s="13">
        <f>H18</f>
        <v>400</v>
      </c>
      <c r="I17" s="62" t="e">
        <f t="shared" si="0"/>
        <v>#DIV/0!</v>
      </c>
      <c r="J17" s="72">
        <f t="shared" si="1"/>
        <v>400</v>
      </c>
      <c r="K17" s="57"/>
      <c r="L17" s="117"/>
      <c r="M17" s="137"/>
    </row>
    <row r="18" spans="1:13" ht="1.5" customHeight="1" hidden="1">
      <c r="A18" s="14" t="s">
        <v>20</v>
      </c>
      <c r="B18" s="32" t="s">
        <v>169</v>
      </c>
      <c r="C18" s="4" t="s">
        <v>75</v>
      </c>
      <c r="D18" s="4" t="s">
        <v>72</v>
      </c>
      <c r="E18" s="4" t="s">
        <v>156</v>
      </c>
      <c r="F18" s="4">
        <v>500</v>
      </c>
      <c r="G18" s="49"/>
      <c r="H18" s="13">
        <v>400</v>
      </c>
      <c r="I18" s="62" t="e">
        <f t="shared" si="0"/>
        <v>#DIV/0!</v>
      </c>
      <c r="J18" s="72">
        <f t="shared" si="1"/>
        <v>400</v>
      </c>
      <c r="K18" s="57"/>
      <c r="L18" s="117"/>
      <c r="M18" s="137"/>
    </row>
    <row r="19" spans="1:13" ht="18.75" hidden="1">
      <c r="A19" s="10" t="s">
        <v>168</v>
      </c>
      <c r="B19" s="32" t="s">
        <v>169</v>
      </c>
      <c r="C19" s="12" t="s">
        <v>71</v>
      </c>
      <c r="D19" s="12"/>
      <c r="E19" s="12"/>
      <c r="F19" s="12"/>
      <c r="G19" s="13">
        <f>G20+G24+G32+G36+G39</f>
        <v>0</v>
      </c>
      <c r="H19" s="13">
        <f>H20+H24+H32+H36+H39</f>
        <v>47321</v>
      </c>
      <c r="I19" s="62" t="e">
        <f t="shared" si="0"/>
        <v>#DIV/0!</v>
      </c>
      <c r="J19" s="72">
        <f t="shared" si="1"/>
        <v>47321</v>
      </c>
      <c r="K19" s="57"/>
      <c r="L19" s="117"/>
      <c r="M19" s="137"/>
    </row>
    <row r="20" spans="1:19" ht="56.25" hidden="1">
      <c r="A20" s="14" t="s">
        <v>36</v>
      </c>
      <c r="B20" s="32" t="s">
        <v>144</v>
      </c>
      <c r="C20" s="4" t="s">
        <v>71</v>
      </c>
      <c r="D20" s="4" t="s">
        <v>66</v>
      </c>
      <c r="E20" s="4"/>
      <c r="F20" s="4"/>
      <c r="G20" s="15">
        <f>SUM(G21)</f>
        <v>0</v>
      </c>
      <c r="H20" s="13">
        <f>SUM(H21)</f>
        <v>39418.9</v>
      </c>
      <c r="I20" s="62" t="e">
        <f t="shared" si="0"/>
        <v>#DIV/0!</v>
      </c>
      <c r="J20" s="72">
        <f t="shared" si="1"/>
        <v>39418.9</v>
      </c>
      <c r="K20" s="97" t="s">
        <v>11</v>
      </c>
      <c r="L20" s="118"/>
      <c r="M20" s="95" t="s">
        <v>75</v>
      </c>
      <c r="N20" s="90" t="s">
        <v>71</v>
      </c>
      <c r="O20" s="4" t="s">
        <v>19</v>
      </c>
      <c r="P20" s="4">
        <v>500</v>
      </c>
      <c r="Q20" s="6">
        <v>659.3</v>
      </c>
      <c r="R20" s="15">
        <v>659.3</v>
      </c>
      <c r="S20" s="9">
        <f>R20/Q20</f>
        <v>1</v>
      </c>
    </row>
    <row r="21" spans="1:13" ht="37.5" hidden="1">
      <c r="A21" s="14" t="s">
        <v>37</v>
      </c>
      <c r="B21" s="32" t="s">
        <v>169</v>
      </c>
      <c r="C21" s="4" t="s">
        <v>71</v>
      </c>
      <c r="D21" s="4" t="s">
        <v>66</v>
      </c>
      <c r="E21" s="4" t="s">
        <v>38</v>
      </c>
      <c r="F21" s="4"/>
      <c r="G21" s="15"/>
      <c r="H21" s="15">
        <f>H22</f>
        <v>39418.9</v>
      </c>
      <c r="I21" s="62" t="e">
        <f t="shared" si="0"/>
        <v>#DIV/0!</v>
      </c>
      <c r="J21" s="72">
        <f t="shared" si="1"/>
        <v>39418.9</v>
      </c>
      <c r="K21" s="57"/>
      <c r="L21" s="117"/>
      <c r="M21" s="137"/>
    </row>
    <row r="22" spans="1:13" ht="1.5" customHeight="1" hidden="1">
      <c r="A22" s="14" t="s">
        <v>26</v>
      </c>
      <c r="B22" s="32" t="s">
        <v>169</v>
      </c>
      <c r="C22" s="4" t="s">
        <v>71</v>
      </c>
      <c r="D22" s="4" t="s">
        <v>66</v>
      </c>
      <c r="E22" s="4" t="s">
        <v>39</v>
      </c>
      <c r="F22" s="4"/>
      <c r="G22" s="15"/>
      <c r="H22" s="15">
        <f>H23</f>
        <v>39418.9</v>
      </c>
      <c r="I22" s="62" t="e">
        <f t="shared" si="0"/>
        <v>#DIV/0!</v>
      </c>
      <c r="J22" s="72">
        <f t="shared" si="1"/>
        <v>39418.9</v>
      </c>
      <c r="K22" s="57"/>
      <c r="L22" s="117"/>
      <c r="M22" s="137"/>
    </row>
    <row r="23" spans="1:13" ht="18.75" hidden="1">
      <c r="A23" s="14" t="s">
        <v>20</v>
      </c>
      <c r="B23" s="32" t="s">
        <v>169</v>
      </c>
      <c r="C23" s="4" t="s">
        <v>71</v>
      </c>
      <c r="D23" s="4" t="s">
        <v>66</v>
      </c>
      <c r="E23" s="4" t="s">
        <v>39</v>
      </c>
      <c r="F23" s="4" t="s">
        <v>78</v>
      </c>
      <c r="G23" s="49"/>
      <c r="H23" s="49">
        <v>39418.9</v>
      </c>
      <c r="I23" s="62" t="e">
        <f t="shared" si="0"/>
        <v>#DIV/0!</v>
      </c>
      <c r="J23" s="72">
        <f t="shared" si="1"/>
        <v>39418.9</v>
      </c>
      <c r="K23" s="57"/>
      <c r="L23" s="117"/>
      <c r="M23" s="137"/>
    </row>
    <row r="24" spans="1:13" ht="18.75" hidden="1">
      <c r="A24" s="10" t="s">
        <v>40</v>
      </c>
      <c r="B24" s="32" t="s">
        <v>169</v>
      </c>
      <c r="C24" s="12" t="s">
        <v>71</v>
      </c>
      <c r="D24" s="12" t="s">
        <v>69</v>
      </c>
      <c r="E24" s="12"/>
      <c r="F24" s="12"/>
      <c r="G24" s="63">
        <f>SUM(G25,G28,G30,G31)</f>
        <v>0</v>
      </c>
      <c r="H24" s="63">
        <f>SUM(H25,H28,H30,H31)</f>
        <v>5897.1</v>
      </c>
      <c r="I24" s="62" t="e">
        <f t="shared" si="0"/>
        <v>#DIV/0!</v>
      </c>
      <c r="J24" s="72">
        <f t="shared" si="1"/>
        <v>5897.1</v>
      </c>
      <c r="K24" s="57"/>
      <c r="L24" s="117"/>
      <c r="M24" s="137"/>
    </row>
    <row r="25" spans="1:13" ht="30.75" customHeight="1" hidden="1">
      <c r="A25" s="14" t="s">
        <v>41</v>
      </c>
      <c r="B25" s="32" t="s">
        <v>169</v>
      </c>
      <c r="C25" s="4" t="s">
        <v>71</v>
      </c>
      <c r="D25" s="4" t="s">
        <v>69</v>
      </c>
      <c r="E25" s="4" t="s">
        <v>42</v>
      </c>
      <c r="F25" s="4"/>
      <c r="G25" s="49"/>
      <c r="H25" s="15">
        <f>H26</f>
        <v>134.5</v>
      </c>
      <c r="I25" s="62" t="e">
        <f t="shared" si="0"/>
        <v>#DIV/0!</v>
      </c>
      <c r="J25" s="72">
        <f t="shared" si="1"/>
        <v>134.5</v>
      </c>
      <c r="K25" s="57"/>
      <c r="L25" s="117"/>
      <c r="M25" s="137"/>
    </row>
    <row r="26" spans="1:13" ht="1.5" customHeight="1" hidden="1">
      <c r="A26" s="14" t="s">
        <v>26</v>
      </c>
      <c r="B26" s="32" t="s">
        <v>169</v>
      </c>
      <c r="C26" s="4" t="s">
        <v>99</v>
      </c>
      <c r="D26" s="4" t="s">
        <v>69</v>
      </c>
      <c r="E26" s="4" t="s">
        <v>42</v>
      </c>
      <c r="F26" s="4"/>
      <c r="G26" s="49"/>
      <c r="H26" s="15">
        <f>H27</f>
        <v>134.5</v>
      </c>
      <c r="I26" s="62" t="e">
        <f t="shared" si="0"/>
        <v>#DIV/0!</v>
      </c>
      <c r="J26" s="72">
        <f t="shared" si="1"/>
        <v>134.5</v>
      </c>
      <c r="K26" s="57"/>
      <c r="L26" s="117"/>
      <c r="M26" s="137"/>
    </row>
    <row r="27" spans="1:13" ht="18.75" hidden="1">
      <c r="A27" s="14" t="s">
        <v>20</v>
      </c>
      <c r="B27" s="32" t="s">
        <v>169</v>
      </c>
      <c r="C27" s="4" t="s">
        <v>71</v>
      </c>
      <c r="D27" s="4" t="s">
        <v>69</v>
      </c>
      <c r="E27" s="4" t="s">
        <v>43</v>
      </c>
      <c r="F27" s="4" t="s">
        <v>78</v>
      </c>
      <c r="G27" s="49"/>
      <c r="H27" s="49">
        <v>134.5</v>
      </c>
      <c r="I27" s="62" t="e">
        <f t="shared" si="0"/>
        <v>#DIV/0!</v>
      </c>
      <c r="J27" s="72">
        <f t="shared" si="1"/>
        <v>134.5</v>
      </c>
      <c r="K27" s="57"/>
      <c r="L27" s="117"/>
      <c r="M27" s="137"/>
    </row>
    <row r="28" spans="1:13" ht="18.75" hidden="1">
      <c r="A28" s="14" t="s">
        <v>44</v>
      </c>
      <c r="B28" s="32" t="s">
        <v>169</v>
      </c>
      <c r="C28" s="4" t="s">
        <v>71</v>
      </c>
      <c r="D28" s="4" t="s">
        <v>69</v>
      </c>
      <c r="E28" s="4" t="s">
        <v>45</v>
      </c>
      <c r="F28" s="4"/>
      <c r="G28" s="49"/>
      <c r="H28" s="13">
        <f>H29</f>
        <v>4692.6</v>
      </c>
      <c r="I28" s="62" t="e">
        <f t="shared" si="0"/>
        <v>#DIV/0!</v>
      </c>
      <c r="J28" s="72">
        <f t="shared" si="1"/>
        <v>4692.6</v>
      </c>
      <c r="K28" s="57"/>
      <c r="L28" s="117"/>
      <c r="M28" s="137"/>
    </row>
    <row r="29" spans="1:13" ht="18.75" hidden="1">
      <c r="A29" s="14" t="s">
        <v>20</v>
      </c>
      <c r="B29" s="32" t="s">
        <v>169</v>
      </c>
      <c r="C29" s="4" t="s">
        <v>71</v>
      </c>
      <c r="D29" s="4" t="s">
        <v>69</v>
      </c>
      <c r="E29" s="4" t="s">
        <v>46</v>
      </c>
      <c r="F29" s="4" t="s">
        <v>78</v>
      </c>
      <c r="G29" s="49"/>
      <c r="H29" s="13">
        <v>4692.6</v>
      </c>
      <c r="I29" s="62" t="e">
        <f t="shared" si="0"/>
        <v>#DIV/0!</v>
      </c>
      <c r="J29" s="72">
        <f t="shared" si="1"/>
        <v>4692.6</v>
      </c>
      <c r="K29" s="57"/>
      <c r="L29" s="117"/>
      <c r="M29" s="137"/>
    </row>
    <row r="30" spans="1:13" ht="37.5" hidden="1">
      <c r="A30" s="14" t="s">
        <v>87</v>
      </c>
      <c r="B30" s="32" t="s">
        <v>169</v>
      </c>
      <c r="C30" s="4" t="s">
        <v>71</v>
      </c>
      <c r="D30" s="4" t="s">
        <v>69</v>
      </c>
      <c r="E30" s="4" t="s">
        <v>88</v>
      </c>
      <c r="F30" s="4" t="s">
        <v>78</v>
      </c>
      <c r="G30" s="49"/>
      <c r="H30" s="13">
        <v>1070</v>
      </c>
      <c r="I30" s="62" t="e">
        <f t="shared" si="0"/>
        <v>#DIV/0!</v>
      </c>
      <c r="J30" s="72">
        <f t="shared" si="1"/>
        <v>1070</v>
      </c>
      <c r="K30" s="57"/>
      <c r="L30" s="117"/>
      <c r="M30" s="137"/>
    </row>
    <row r="31" spans="1:13" ht="3.75" customHeight="1" hidden="1">
      <c r="A31" s="14" t="s">
        <v>131</v>
      </c>
      <c r="B31" s="32" t="s">
        <v>144</v>
      </c>
      <c r="C31" s="4" t="s">
        <v>100</v>
      </c>
      <c r="D31" s="4" t="s">
        <v>69</v>
      </c>
      <c r="E31" s="4" t="s">
        <v>130</v>
      </c>
      <c r="F31" s="4" t="s">
        <v>78</v>
      </c>
      <c r="G31" s="49"/>
      <c r="H31" s="13"/>
      <c r="I31" s="62" t="e">
        <f t="shared" si="0"/>
        <v>#DIV/0!</v>
      </c>
      <c r="J31" s="72">
        <f t="shared" si="1"/>
        <v>0</v>
      </c>
      <c r="K31" s="57"/>
      <c r="L31" s="117"/>
      <c r="M31" s="137"/>
    </row>
    <row r="32" spans="1:13" ht="37.5" hidden="1">
      <c r="A32" s="10" t="s">
        <v>37</v>
      </c>
      <c r="B32" s="32" t="s">
        <v>169</v>
      </c>
      <c r="C32" s="12" t="s">
        <v>71</v>
      </c>
      <c r="D32" s="12" t="s">
        <v>68</v>
      </c>
      <c r="E32" s="12"/>
      <c r="F32" s="12"/>
      <c r="G32" s="63">
        <f>SUM(G34:G35)</f>
        <v>0</v>
      </c>
      <c r="H32" s="63">
        <f>SUM(H34:H35)</f>
        <v>1292</v>
      </c>
      <c r="I32" s="62" t="e">
        <f t="shared" si="0"/>
        <v>#DIV/0!</v>
      </c>
      <c r="J32" s="72">
        <f t="shared" si="1"/>
        <v>1292</v>
      </c>
      <c r="K32" s="57"/>
      <c r="L32" s="117"/>
      <c r="M32" s="137"/>
    </row>
    <row r="33" spans="1:13" ht="37.5" hidden="1">
      <c r="A33" s="14" t="s">
        <v>87</v>
      </c>
      <c r="B33" s="32" t="s">
        <v>169</v>
      </c>
      <c r="C33" s="18" t="s">
        <v>71</v>
      </c>
      <c r="D33" s="18" t="s">
        <v>68</v>
      </c>
      <c r="E33" s="18">
        <v>5201800</v>
      </c>
      <c r="F33" s="4"/>
      <c r="G33" s="49"/>
      <c r="H33" s="13">
        <f>H34</f>
        <v>1292</v>
      </c>
      <c r="I33" s="62" t="e">
        <f t="shared" si="0"/>
        <v>#DIV/0!</v>
      </c>
      <c r="J33" s="72">
        <f t="shared" si="1"/>
        <v>1292</v>
      </c>
      <c r="K33" s="57"/>
      <c r="L33" s="117"/>
      <c r="M33" s="137"/>
    </row>
    <row r="34" spans="1:13" ht="18.75" hidden="1">
      <c r="A34" s="14" t="s">
        <v>20</v>
      </c>
      <c r="B34" s="32" t="s">
        <v>169</v>
      </c>
      <c r="C34" s="18" t="s">
        <v>71</v>
      </c>
      <c r="D34" s="18" t="s">
        <v>68</v>
      </c>
      <c r="E34" s="18">
        <v>5201800</v>
      </c>
      <c r="F34" s="4" t="s">
        <v>78</v>
      </c>
      <c r="G34" s="49"/>
      <c r="H34" s="15">
        <v>1292</v>
      </c>
      <c r="I34" s="62" t="e">
        <f t="shared" si="0"/>
        <v>#DIV/0!</v>
      </c>
      <c r="J34" s="72">
        <f t="shared" si="1"/>
        <v>1292</v>
      </c>
      <c r="K34" s="57"/>
      <c r="L34" s="117"/>
      <c r="M34" s="137"/>
    </row>
    <row r="35" spans="1:13" ht="4.5" customHeight="1" hidden="1">
      <c r="A35" s="14" t="s">
        <v>131</v>
      </c>
      <c r="B35" s="32" t="s">
        <v>144</v>
      </c>
      <c r="C35" s="18" t="s">
        <v>71</v>
      </c>
      <c r="D35" s="18" t="s">
        <v>68</v>
      </c>
      <c r="E35" s="18" t="s">
        <v>130</v>
      </c>
      <c r="F35" s="4" t="s">
        <v>78</v>
      </c>
      <c r="G35" s="49"/>
      <c r="H35" s="15"/>
      <c r="I35" s="62"/>
      <c r="J35" s="72">
        <f t="shared" si="1"/>
        <v>0</v>
      </c>
      <c r="K35" s="57"/>
      <c r="L35" s="117"/>
      <c r="M35" s="137"/>
    </row>
    <row r="36" spans="1:13" ht="37.5" hidden="1">
      <c r="A36" s="10" t="s">
        <v>82</v>
      </c>
      <c r="B36" s="32" t="s">
        <v>169</v>
      </c>
      <c r="C36" s="12" t="s">
        <v>71</v>
      </c>
      <c r="D36" s="12" t="s">
        <v>74</v>
      </c>
      <c r="E36" s="12"/>
      <c r="F36" s="12"/>
      <c r="G36" s="13">
        <f>G37</f>
        <v>0</v>
      </c>
      <c r="H36" s="15">
        <f>H37</f>
        <v>433</v>
      </c>
      <c r="I36" s="62" t="e">
        <f t="shared" si="0"/>
        <v>#DIV/0!</v>
      </c>
      <c r="J36" s="72">
        <f t="shared" si="1"/>
        <v>433</v>
      </c>
      <c r="K36" s="57"/>
      <c r="L36" s="117"/>
      <c r="M36" s="137"/>
    </row>
    <row r="37" spans="1:13" ht="31.5" customHeight="1" hidden="1">
      <c r="A37" s="14" t="s">
        <v>85</v>
      </c>
      <c r="B37" s="32" t="s">
        <v>169</v>
      </c>
      <c r="C37" s="4" t="s">
        <v>71</v>
      </c>
      <c r="D37" s="4" t="s">
        <v>74</v>
      </c>
      <c r="E37" s="4" t="s">
        <v>83</v>
      </c>
      <c r="F37" s="4"/>
      <c r="G37" s="15"/>
      <c r="H37" s="49">
        <f>H38</f>
        <v>433</v>
      </c>
      <c r="I37" s="62" t="e">
        <f t="shared" si="0"/>
        <v>#DIV/0!</v>
      </c>
      <c r="J37" s="72">
        <f t="shared" si="1"/>
        <v>433</v>
      </c>
      <c r="K37" s="57"/>
      <c r="L37" s="117"/>
      <c r="M37" s="137"/>
    </row>
    <row r="38" spans="1:13" ht="37.5" hidden="1">
      <c r="A38" s="14" t="s">
        <v>86</v>
      </c>
      <c r="B38" s="32" t="s">
        <v>169</v>
      </c>
      <c r="C38" s="4" t="s">
        <v>71</v>
      </c>
      <c r="D38" s="4" t="s">
        <v>74</v>
      </c>
      <c r="E38" s="4" t="s">
        <v>84</v>
      </c>
      <c r="F38" s="4" t="s">
        <v>78</v>
      </c>
      <c r="G38" s="49"/>
      <c r="H38" s="13">
        <v>433</v>
      </c>
      <c r="I38" s="62" t="e">
        <f t="shared" si="0"/>
        <v>#DIV/0!</v>
      </c>
      <c r="J38" s="72">
        <f t="shared" si="1"/>
        <v>433</v>
      </c>
      <c r="K38" s="57"/>
      <c r="L38" s="117"/>
      <c r="M38" s="137"/>
    </row>
    <row r="39" spans="1:13" ht="33" customHeight="1" hidden="1">
      <c r="A39" s="10" t="s">
        <v>170</v>
      </c>
      <c r="B39" s="32" t="s">
        <v>169</v>
      </c>
      <c r="C39" s="12" t="s">
        <v>71</v>
      </c>
      <c r="D39" s="33" t="s">
        <v>171</v>
      </c>
      <c r="E39" s="12"/>
      <c r="F39" s="12"/>
      <c r="G39" s="13"/>
      <c r="H39" s="13">
        <f>SUM(H41:H41)</f>
        <v>280</v>
      </c>
      <c r="I39" s="62" t="e">
        <f t="shared" si="0"/>
        <v>#DIV/0!</v>
      </c>
      <c r="J39" s="72">
        <f t="shared" si="1"/>
        <v>280</v>
      </c>
      <c r="K39" s="57"/>
      <c r="L39" s="117"/>
      <c r="M39" s="137"/>
    </row>
    <row r="40" spans="1:13" ht="18.75" hidden="1">
      <c r="A40" s="14" t="s">
        <v>18</v>
      </c>
      <c r="B40" s="32" t="s">
        <v>169</v>
      </c>
      <c r="C40" s="4" t="s">
        <v>71</v>
      </c>
      <c r="D40" s="4">
        <v>10</v>
      </c>
      <c r="E40" s="4" t="s">
        <v>19</v>
      </c>
      <c r="F40" s="4"/>
      <c r="G40" s="64"/>
      <c r="H40" s="64">
        <f>H41</f>
        <v>280</v>
      </c>
      <c r="I40" s="65" t="e">
        <f t="shared" si="0"/>
        <v>#DIV/0!</v>
      </c>
      <c r="J40" s="91">
        <f t="shared" si="1"/>
        <v>280</v>
      </c>
      <c r="K40" s="98"/>
      <c r="L40" s="117"/>
      <c r="M40" s="137"/>
    </row>
    <row r="41" spans="1:13" ht="1.5" customHeight="1" hidden="1">
      <c r="A41" s="14" t="s">
        <v>48</v>
      </c>
      <c r="B41" s="32" t="s">
        <v>169</v>
      </c>
      <c r="C41" s="4" t="s">
        <v>71</v>
      </c>
      <c r="D41" s="4">
        <v>10</v>
      </c>
      <c r="E41" s="4" t="s">
        <v>19</v>
      </c>
      <c r="F41" s="4" t="s">
        <v>101</v>
      </c>
      <c r="G41" s="49"/>
      <c r="H41" s="13">
        <v>280</v>
      </c>
      <c r="I41" s="66" t="e">
        <f t="shared" si="0"/>
        <v>#DIV/0!</v>
      </c>
      <c r="J41" s="72">
        <f t="shared" si="1"/>
        <v>280</v>
      </c>
      <c r="K41" s="98"/>
      <c r="L41" s="117"/>
      <c r="M41" s="137"/>
    </row>
    <row r="42" spans="1:13" ht="18.75" hidden="1">
      <c r="A42" s="14" t="s">
        <v>135</v>
      </c>
      <c r="B42" s="11" t="s">
        <v>144</v>
      </c>
      <c r="C42" s="4">
        <v>10</v>
      </c>
      <c r="D42" s="4" t="s">
        <v>67</v>
      </c>
      <c r="E42" s="4" t="s">
        <v>31</v>
      </c>
      <c r="F42" s="4"/>
      <c r="G42" s="15">
        <f>SUM(G43:G43)</f>
        <v>965.7</v>
      </c>
      <c r="H42" s="15">
        <f>SUM(H43:H43)</f>
        <v>549.9</v>
      </c>
      <c r="I42" s="66">
        <f t="shared" si="0"/>
        <v>0.5694315004659831</v>
      </c>
      <c r="J42" s="72">
        <f t="shared" si="1"/>
        <v>-415.80000000000007</v>
      </c>
      <c r="K42" s="98"/>
      <c r="L42" s="117"/>
      <c r="M42" s="137"/>
    </row>
    <row r="43" spans="1:13" ht="18.75" hidden="1">
      <c r="A43" s="14" t="s">
        <v>137</v>
      </c>
      <c r="B43" s="11" t="s">
        <v>144</v>
      </c>
      <c r="C43" s="4">
        <v>10</v>
      </c>
      <c r="D43" s="4" t="s">
        <v>67</v>
      </c>
      <c r="E43" s="4" t="s">
        <v>134</v>
      </c>
      <c r="F43" s="4" t="s">
        <v>89</v>
      </c>
      <c r="G43" s="15">
        <v>965.7</v>
      </c>
      <c r="H43" s="13">
        <v>549.9</v>
      </c>
      <c r="I43" s="66">
        <f t="shared" si="0"/>
        <v>0.5694315004659831</v>
      </c>
      <c r="J43" s="72">
        <f t="shared" si="1"/>
        <v>-415.80000000000007</v>
      </c>
      <c r="K43" s="98"/>
      <c r="L43" s="117"/>
      <c r="M43" s="137"/>
    </row>
    <row r="44" spans="1:13" ht="40.5">
      <c r="A44" s="173" t="s">
        <v>146</v>
      </c>
      <c r="B44" s="174" t="s">
        <v>147</v>
      </c>
      <c r="C44" s="175"/>
      <c r="D44" s="175"/>
      <c r="E44" s="175"/>
      <c r="F44" s="175"/>
      <c r="G44" s="176" t="e">
        <f aca="true" t="shared" si="2" ref="G44:L44">G45+G51</f>
        <v>#REF!</v>
      </c>
      <c r="H44" s="176" t="e">
        <f t="shared" si="2"/>
        <v>#REF!</v>
      </c>
      <c r="I44" s="176" t="e">
        <f t="shared" si="2"/>
        <v>#REF!</v>
      </c>
      <c r="J44" s="177" t="e">
        <f t="shared" si="2"/>
        <v>#REF!</v>
      </c>
      <c r="K44" s="178">
        <f>K45+K51</f>
        <v>2184.5</v>
      </c>
      <c r="L44" s="119" t="e">
        <f t="shared" si="2"/>
        <v>#REF!</v>
      </c>
      <c r="M44" s="99"/>
    </row>
    <row r="45" spans="1:13" ht="25.5" customHeight="1" hidden="1">
      <c r="A45" s="40" t="s">
        <v>24</v>
      </c>
      <c r="B45" s="149" t="s">
        <v>147</v>
      </c>
      <c r="C45" s="42" t="s">
        <v>75</v>
      </c>
      <c r="D45" s="42"/>
      <c r="E45" s="42"/>
      <c r="F45" s="42"/>
      <c r="G45" s="67">
        <f aca="true" t="shared" si="3" ref="G45:L46">G46</f>
        <v>12886.699999999999</v>
      </c>
      <c r="H45" s="67">
        <f t="shared" si="3"/>
        <v>20075.8</v>
      </c>
      <c r="I45" s="67">
        <f t="shared" si="3"/>
        <v>17.079099980321637</v>
      </c>
      <c r="J45" s="82">
        <f t="shared" si="3"/>
        <v>7189.1</v>
      </c>
      <c r="K45" s="103">
        <f t="shared" si="3"/>
        <v>0</v>
      </c>
      <c r="L45" s="100">
        <f t="shared" si="3"/>
        <v>0</v>
      </c>
      <c r="M45" s="100"/>
    </row>
    <row r="46" spans="1:13" ht="74.25" customHeight="1" hidden="1">
      <c r="A46" s="10" t="s">
        <v>238</v>
      </c>
      <c r="B46" s="11" t="s">
        <v>147</v>
      </c>
      <c r="C46" s="12" t="s">
        <v>75</v>
      </c>
      <c r="D46" s="12" t="s">
        <v>69</v>
      </c>
      <c r="E46" s="12" t="s">
        <v>236</v>
      </c>
      <c r="F46" s="4"/>
      <c r="G46" s="15">
        <f t="shared" si="3"/>
        <v>12886.699999999999</v>
      </c>
      <c r="H46" s="15">
        <f t="shared" si="3"/>
        <v>20075.8</v>
      </c>
      <c r="I46" s="15">
        <f t="shared" si="3"/>
        <v>17.079099980321637</v>
      </c>
      <c r="J46" s="80">
        <f t="shared" si="3"/>
        <v>7189.1</v>
      </c>
      <c r="K46" s="59">
        <f t="shared" si="3"/>
        <v>0</v>
      </c>
      <c r="L46" s="120">
        <f t="shared" si="3"/>
        <v>0</v>
      </c>
      <c r="M46" s="59"/>
    </row>
    <row r="47" spans="1:13" ht="37.5" customHeight="1" hidden="1">
      <c r="A47" s="14" t="s">
        <v>239</v>
      </c>
      <c r="B47" s="16" t="s">
        <v>147</v>
      </c>
      <c r="C47" s="4" t="s">
        <v>75</v>
      </c>
      <c r="D47" s="4" t="s">
        <v>69</v>
      </c>
      <c r="E47" s="4" t="s">
        <v>237</v>
      </c>
      <c r="F47" s="4"/>
      <c r="G47" s="15">
        <f aca="true" t="shared" si="4" ref="G47:L47">G48+G49</f>
        <v>12886.699999999999</v>
      </c>
      <c r="H47" s="15">
        <f t="shared" si="4"/>
        <v>20075.8</v>
      </c>
      <c r="I47" s="15">
        <f t="shared" si="4"/>
        <v>17.079099980321637</v>
      </c>
      <c r="J47" s="80">
        <f t="shared" si="4"/>
        <v>7189.1</v>
      </c>
      <c r="K47" s="59">
        <f>K48+K49+K50</f>
        <v>0</v>
      </c>
      <c r="L47" s="120">
        <f t="shared" si="4"/>
        <v>0</v>
      </c>
      <c r="M47" s="59"/>
    </row>
    <row r="48" spans="1:13" ht="41.25" customHeight="1" hidden="1">
      <c r="A48" s="14" t="s">
        <v>341</v>
      </c>
      <c r="B48" s="16" t="s">
        <v>147</v>
      </c>
      <c r="C48" s="4" t="s">
        <v>75</v>
      </c>
      <c r="D48" s="4" t="s">
        <v>69</v>
      </c>
      <c r="E48" s="4" t="s">
        <v>237</v>
      </c>
      <c r="F48" s="4">
        <v>100</v>
      </c>
      <c r="G48" s="49">
        <v>12269.4</v>
      </c>
      <c r="H48" s="13">
        <v>10037.9</v>
      </c>
      <c r="I48" s="62">
        <f>H48/G48</f>
        <v>0.8181247656772133</v>
      </c>
      <c r="J48" s="72">
        <f t="shared" si="1"/>
        <v>-2231.5</v>
      </c>
      <c r="K48" s="57"/>
      <c r="L48" s="117"/>
      <c r="M48" s="137"/>
    </row>
    <row r="49" spans="1:13" ht="36" customHeight="1" hidden="1">
      <c r="A49" s="14" t="s">
        <v>342</v>
      </c>
      <c r="B49" s="16" t="s">
        <v>147</v>
      </c>
      <c r="C49" s="4" t="s">
        <v>75</v>
      </c>
      <c r="D49" s="4" t="s">
        <v>69</v>
      </c>
      <c r="E49" s="4" t="s">
        <v>237</v>
      </c>
      <c r="F49" s="4">
        <v>200</v>
      </c>
      <c r="G49" s="49">
        <v>617.3</v>
      </c>
      <c r="H49" s="13">
        <v>10037.9</v>
      </c>
      <c r="I49" s="62">
        <f>H49/G49</f>
        <v>16.26097521464442</v>
      </c>
      <c r="J49" s="72">
        <f>H49-G49</f>
        <v>9420.6</v>
      </c>
      <c r="K49" s="57"/>
      <c r="L49" s="117"/>
      <c r="M49" s="137"/>
    </row>
    <row r="50" spans="1:13" ht="37.5" customHeight="1" hidden="1">
      <c r="A50" s="14" t="s">
        <v>343</v>
      </c>
      <c r="B50" s="16" t="s">
        <v>147</v>
      </c>
      <c r="C50" s="4" t="s">
        <v>75</v>
      </c>
      <c r="D50" s="4" t="s">
        <v>69</v>
      </c>
      <c r="E50" s="4" t="s">
        <v>237</v>
      </c>
      <c r="F50" s="4">
        <v>850</v>
      </c>
      <c r="G50" s="49">
        <v>617.3</v>
      </c>
      <c r="H50" s="13">
        <v>10037.9</v>
      </c>
      <c r="I50" s="62">
        <f>H50/G50</f>
        <v>16.26097521464442</v>
      </c>
      <c r="J50" s="72">
        <f>H50-G50</f>
        <v>9420.6</v>
      </c>
      <c r="K50" s="57"/>
      <c r="L50" s="117"/>
      <c r="M50" s="137"/>
    </row>
    <row r="51" spans="1:13" ht="19.5" customHeight="1">
      <c r="A51" s="40" t="s">
        <v>240</v>
      </c>
      <c r="B51" s="149" t="s">
        <v>147</v>
      </c>
      <c r="C51" s="42" t="s">
        <v>70</v>
      </c>
      <c r="D51" s="42"/>
      <c r="E51" s="42"/>
      <c r="F51" s="42"/>
      <c r="G51" s="44" t="e">
        <f>G54+G67</f>
        <v>#REF!</v>
      </c>
      <c r="H51" s="44" t="e">
        <f>H54+H67</f>
        <v>#REF!</v>
      </c>
      <c r="I51" s="44" t="e">
        <f>I54+I67</f>
        <v>#REF!</v>
      </c>
      <c r="J51" s="83" t="e">
        <f>J54+J67</f>
        <v>#REF!</v>
      </c>
      <c r="K51" s="105">
        <f>K54+K67</f>
        <v>2184.5</v>
      </c>
      <c r="L51" s="121" t="e">
        <f>L54+#REF!+#REF!+L68+L72+L76</f>
        <v>#REF!</v>
      </c>
      <c r="M51" s="101"/>
    </row>
    <row r="52" spans="1:13" ht="18.75" hidden="1">
      <c r="A52" s="10" t="s">
        <v>14</v>
      </c>
      <c r="B52" s="16" t="s">
        <v>147</v>
      </c>
      <c r="C52" s="12" t="s">
        <v>70</v>
      </c>
      <c r="D52" s="12" t="s">
        <v>66</v>
      </c>
      <c r="E52" s="12" t="s">
        <v>201</v>
      </c>
      <c r="F52" s="12"/>
      <c r="G52" s="13" t="e">
        <f>G53+G54+#REF!+#REF!+#REF!+#REF!</f>
        <v>#REF!</v>
      </c>
      <c r="H52" s="13" t="e">
        <f>H53+H54+#REF!+#REF!+#REF!+#REF!</f>
        <v>#REF!</v>
      </c>
      <c r="I52" s="13" t="e">
        <f>I53+I54+#REF!+#REF!+#REF!+#REF!</f>
        <v>#REF!</v>
      </c>
      <c r="J52" s="81" t="e">
        <f>J53+J54+#REF!+#REF!+#REF!+#REF!</f>
        <v>#REF!</v>
      </c>
      <c r="K52" s="101">
        <f>K53</f>
        <v>0</v>
      </c>
      <c r="L52" s="121">
        <f>L53+L54</f>
        <v>0</v>
      </c>
      <c r="M52" s="101"/>
    </row>
    <row r="53" spans="1:13" ht="18.75" hidden="1">
      <c r="A53" s="14" t="s">
        <v>202</v>
      </c>
      <c r="B53" s="16" t="s">
        <v>147</v>
      </c>
      <c r="C53" s="4" t="s">
        <v>70</v>
      </c>
      <c r="D53" s="4" t="s">
        <v>66</v>
      </c>
      <c r="E53" s="4" t="s">
        <v>201</v>
      </c>
      <c r="F53" s="4">
        <v>200</v>
      </c>
      <c r="G53" s="13" t="e">
        <f>G54+G64+G66+#REF!+#REF!+#REF!</f>
        <v>#REF!</v>
      </c>
      <c r="H53" s="13" t="e">
        <f>H54+H64+H66+#REF!+#REF!+#REF!</f>
        <v>#REF!</v>
      </c>
      <c r="I53" s="13" t="e">
        <f>I54+I64+I66+#REF!+#REF!+#REF!</f>
        <v>#REF!</v>
      </c>
      <c r="J53" s="81" t="e">
        <f>J54+J64+J66+#REF!+#REF!+#REF!</f>
        <v>#REF!</v>
      </c>
      <c r="K53" s="59">
        <v>0</v>
      </c>
      <c r="L53" s="120">
        <f>L54+L64</f>
        <v>0</v>
      </c>
      <c r="M53" s="59"/>
    </row>
    <row r="54" spans="1:13" ht="22.5" customHeight="1">
      <c r="A54" s="40" t="s">
        <v>32</v>
      </c>
      <c r="B54" s="149" t="s">
        <v>147</v>
      </c>
      <c r="C54" s="42" t="s">
        <v>70</v>
      </c>
      <c r="D54" s="42" t="s">
        <v>66</v>
      </c>
      <c r="E54" s="42"/>
      <c r="F54" s="42"/>
      <c r="G54" s="44" t="e">
        <f>G64+G65+#REF!+#REF!+#REF!+G66</f>
        <v>#REF!</v>
      </c>
      <c r="H54" s="44" t="e">
        <f>H64+H65+#REF!+#REF!+#REF!+H66</f>
        <v>#REF!</v>
      </c>
      <c r="I54" s="44" t="e">
        <f>I64+I65+#REF!+#REF!+#REF!+I66</f>
        <v>#REF!</v>
      </c>
      <c r="J54" s="83" t="e">
        <f>J64+J65+#REF!+#REF!+#REF!+J66</f>
        <v>#REF!</v>
      </c>
      <c r="K54" s="105">
        <f>K55+K60+K62</f>
        <v>0</v>
      </c>
      <c r="L54" s="121">
        <f>L64+L65</f>
        <v>0</v>
      </c>
      <c r="M54" s="101"/>
    </row>
    <row r="55" spans="1:13" ht="105.75" customHeight="1">
      <c r="A55" s="10" t="s">
        <v>243</v>
      </c>
      <c r="B55" s="11" t="s">
        <v>147</v>
      </c>
      <c r="C55" s="12" t="s">
        <v>70</v>
      </c>
      <c r="D55" s="12" t="s">
        <v>66</v>
      </c>
      <c r="E55" s="12" t="s">
        <v>241</v>
      </c>
      <c r="F55" s="4"/>
      <c r="G55" s="15"/>
      <c r="H55" s="13">
        <f>H56</f>
        <v>522.6</v>
      </c>
      <c r="I55" s="62" t="e">
        <f>H55/G55</f>
        <v>#DIV/0!</v>
      </c>
      <c r="J55" s="72">
        <f>H55-G55</f>
        <v>522.6</v>
      </c>
      <c r="K55" s="100">
        <f>K56</f>
        <v>0</v>
      </c>
      <c r="L55" s="122">
        <f>L57+L59</f>
        <v>0</v>
      </c>
      <c r="M55" s="57"/>
    </row>
    <row r="56" spans="1:13" ht="22.5" customHeight="1">
      <c r="A56" s="14" t="s">
        <v>34</v>
      </c>
      <c r="B56" s="16" t="s">
        <v>147</v>
      </c>
      <c r="C56" s="4" t="s">
        <v>70</v>
      </c>
      <c r="D56" s="4" t="s">
        <v>66</v>
      </c>
      <c r="E56" s="4" t="s">
        <v>242</v>
      </c>
      <c r="F56" s="4"/>
      <c r="G56" s="49"/>
      <c r="H56" s="13">
        <v>522.6</v>
      </c>
      <c r="I56" s="62" t="e">
        <f>H56/G56</f>
        <v>#DIV/0!</v>
      </c>
      <c r="J56" s="72">
        <f>H56-G56</f>
        <v>522.6</v>
      </c>
      <c r="K56" s="57">
        <f>K57+K58+K59</f>
        <v>0</v>
      </c>
      <c r="L56" s="117"/>
      <c r="M56" s="137"/>
    </row>
    <row r="57" spans="1:13" ht="38.25" customHeight="1" hidden="1">
      <c r="A57" s="14" t="s">
        <v>341</v>
      </c>
      <c r="B57" s="16" t="s">
        <v>147</v>
      </c>
      <c r="C57" s="4" t="s">
        <v>70</v>
      </c>
      <c r="D57" s="4" t="s">
        <v>66</v>
      </c>
      <c r="E57" s="4" t="s">
        <v>242</v>
      </c>
      <c r="F57" s="4">
        <v>100</v>
      </c>
      <c r="G57" s="15">
        <v>4929.1</v>
      </c>
      <c r="H57" s="15" t="e">
        <f>H59</f>
        <v>#REF!</v>
      </c>
      <c r="I57" s="62" t="e">
        <f>H57/G57</f>
        <v>#REF!</v>
      </c>
      <c r="J57" s="72" t="e">
        <f>H57-G57</f>
        <v>#REF!</v>
      </c>
      <c r="K57" s="57"/>
      <c r="L57" s="117"/>
      <c r="M57" s="137"/>
    </row>
    <row r="58" spans="1:13" ht="37.5">
      <c r="A58" s="14" t="s">
        <v>342</v>
      </c>
      <c r="B58" s="16" t="s">
        <v>147</v>
      </c>
      <c r="C58" s="4" t="s">
        <v>70</v>
      </c>
      <c r="D58" s="4" t="s">
        <v>66</v>
      </c>
      <c r="E58" s="4" t="s">
        <v>242</v>
      </c>
      <c r="F58" s="4">
        <v>200</v>
      </c>
      <c r="G58" s="15">
        <v>315.4</v>
      </c>
      <c r="H58" s="15" t="e">
        <f>H59</f>
        <v>#REF!</v>
      </c>
      <c r="I58" s="62" t="e">
        <f>H58/G58</f>
        <v>#REF!</v>
      </c>
      <c r="J58" s="72" t="e">
        <f>H58-G58</f>
        <v>#REF!</v>
      </c>
      <c r="K58" s="57"/>
      <c r="L58" s="117"/>
      <c r="M58" s="137"/>
    </row>
    <row r="59" spans="1:13" ht="37.5">
      <c r="A59" s="14" t="s">
        <v>343</v>
      </c>
      <c r="B59" s="16" t="s">
        <v>147</v>
      </c>
      <c r="C59" s="4" t="s">
        <v>70</v>
      </c>
      <c r="D59" s="4" t="s">
        <v>66</v>
      </c>
      <c r="E59" s="4" t="s">
        <v>242</v>
      </c>
      <c r="F59" s="4">
        <v>850</v>
      </c>
      <c r="G59" s="15">
        <v>315.4</v>
      </c>
      <c r="H59" s="15" t="e">
        <f>H64</f>
        <v>#REF!</v>
      </c>
      <c r="I59" s="62" t="e">
        <f>H59/G59</f>
        <v>#REF!</v>
      </c>
      <c r="J59" s="72" t="e">
        <f>H59-G59</f>
        <v>#REF!</v>
      </c>
      <c r="K59" s="57"/>
      <c r="L59" s="117"/>
      <c r="M59" s="137"/>
    </row>
    <row r="60" spans="1:13" ht="75">
      <c r="A60" s="14" t="s">
        <v>245</v>
      </c>
      <c r="B60" s="11" t="s">
        <v>147</v>
      </c>
      <c r="C60" s="12" t="s">
        <v>70</v>
      </c>
      <c r="D60" s="12" t="s">
        <v>66</v>
      </c>
      <c r="E60" s="12" t="s">
        <v>244</v>
      </c>
      <c r="F60" s="4"/>
      <c r="G60" s="15">
        <f aca="true" t="shared" si="5" ref="G60:L60">G61</f>
        <v>612.3</v>
      </c>
      <c r="H60" s="15" t="e">
        <f t="shared" si="5"/>
        <v>#REF!</v>
      </c>
      <c r="I60" s="15" t="e">
        <f t="shared" si="5"/>
        <v>#REF!</v>
      </c>
      <c r="J60" s="80" t="e">
        <f t="shared" si="5"/>
        <v>#REF!</v>
      </c>
      <c r="K60" s="59">
        <f t="shared" si="5"/>
        <v>0</v>
      </c>
      <c r="L60" s="120">
        <f t="shared" si="5"/>
        <v>0</v>
      </c>
      <c r="M60" s="59"/>
    </row>
    <row r="61" spans="1:13" ht="27" customHeight="1">
      <c r="A61" s="14" t="s">
        <v>33</v>
      </c>
      <c r="B61" s="16" t="s">
        <v>147</v>
      </c>
      <c r="C61" s="4" t="s">
        <v>70</v>
      </c>
      <c r="D61" s="4" t="s">
        <v>66</v>
      </c>
      <c r="E61" s="4" t="s">
        <v>246</v>
      </c>
      <c r="F61" s="4">
        <v>610</v>
      </c>
      <c r="G61" s="15">
        <v>612.3</v>
      </c>
      <c r="H61" s="13" t="e">
        <f>#REF!</f>
        <v>#REF!</v>
      </c>
      <c r="I61" s="62" t="e">
        <f>H61/G61</f>
        <v>#REF!</v>
      </c>
      <c r="J61" s="72" t="e">
        <f>H61-G61</f>
        <v>#REF!</v>
      </c>
      <c r="K61" s="57"/>
      <c r="L61" s="117"/>
      <c r="M61" s="137"/>
    </row>
    <row r="62" spans="1:13" ht="74.25" customHeight="1">
      <c r="A62" s="10" t="s">
        <v>250</v>
      </c>
      <c r="B62" s="11" t="s">
        <v>147</v>
      </c>
      <c r="C62" s="12" t="s">
        <v>70</v>
      </c>
      <c r="D62" s="12" t="s">
        <v>66</v>
      </c>
      <c r="E62" s="12" t="s">
        <v>247</v>
      </c>
      <c r="F62" s="4"/>
      <c r="G62" s="15">
        <f>G64</f>
        <v>10248.6</v>
      </c>
      <c r="H62" s="15" t="e">
        <f>H64</f>
        <v>#REF!</v>
      </c>
      <c r="I62" s="15" t="e">
        <f>I64</f>
        <v>#REF!</v>
      </c>
      <c r="J62" s="80" t="e">
        <f>J64</f>
        <v>#REF!</v>
      </c>
      <c r="K62" s="101">
        <f>K63</f>
        <v>0</v>
      </c>
      <c r="L62" s="120">
        <f>L64</f>
        <v>0</v>
      </c>
      <c r="M62" s="59"/>
    </row>
    <row r="63" spans="1:16" ht="22.5" customHeight="1">
      <c r="A63" s="14" t="s">
        <v>248</v>
      </c>
      <c r="B63" s="16" t="s">
        <v>147</v>
      </c>
      <c r="C63" s="4" t="s">
        <v>70</v>
      </c>
      <c r="D63" s="4" t="s">
        <v>66</v>
      </c>
      <c r="E63" s="4" t="s">
        <v>249</v>
      </c>
      <c r="F63" s="4"/>
      <c r="G63" s="15">
        <v>10248.6</v>
      </c>
      <c r="H63" s="13" t="e">
        <f>H64</f>
        <v>#REF!</v>
      </c>
      <c r="I63" s="62" t="e">
        <f>H63/G63</f>
        <v>#REF!</v>
      </c>
      <c r="J63" s="72" t="e">
        <f>H63-G63</f>
        <v>#REF!</v>
      </c>
      <c r="K63" s="57">
        <f>K64+K65+K66</f>
        <v>0</v>
      </c>
      <c r="L63" s="117"/>
      <c r="M63" s="137"/>
      <c r="P63" s="139"/>
    </row>
    <row r="64" spans="1:16" ht="57" customHeight="1">
      <c r="A64" s="14" t="s">
        <v>341</v>
      </c>
      <c r="B64" s="16" t="s">
        <v>147</v>
      </c>
      <c r="C64" s="4" t="s">
        <v>70</v>
      </c>
      <c r="D64" s="4" t="s">
        <v>66</v>
      </c>
      <c r="E64" s="4" t="s">
        <v>249</v>
      </c>
      <c r="F64" s="4">
        <v>100</v>
      </c>
      <c r="G64" s="15">
        <v>10248.6</v>
      </c>
      <c r="H64" s="13" t="e">
        <f>H65</f>
        <v>#REF!</v>
      </c>
      <c r="I64" s="62" t="e">
        <f>H64/G64</f>
        <v>#REF!</v>
      </c>
      <c r="J64" s="72" t="e">
        <f>H64-G64</f>
        <v>#REF!</v>
      </c>
      <c r="K64" s="57"/>
      <c r="L64" s="117"/>
      <c r="M64" s="137"/>
      <c r="P64" s="139"/>
    </row>
    <row r="65" spans="1:13" ht="36.75" customHeight="1">
      <c r="A65" s="14" t="s">
        <v>342</v>
      </c>
      <c r="B65" s="16" t="s">
        <v>147</v>
      </c>
      <c r="C65" s="4" t="s">
        <v>70</v>
      </c>
      <c r="D65" s="4" t="s">
        <v>66</v>
      </c>
      <c r="E65" s="4" t="s">
        <v>249</v>
      </c>
      <c r="F65" s="4">
        <v>200</v>
      </c>
      <c r="G65" s="15">
        <v>1161.3</v>
      </c>
      <c r="H65" s="13" t="e">
        <f>#REF!</f>
        <v>#REF!</v>
      </c>
      <c r="I65" s="62" t="e">
        <f>H65/G65</f>
        <v>#REF!</v>
      </c>
      <c r="J65" s="72" t="e">
        <f t="shared" si="1"/>
        <v>#REF!</v>
      </c>
      <c r="K65" s="57"/>
      <c r="L65" s="117"/>
      <c r="M65" s="137"/>
    </row>
    <row r="66" spans="1:13" ht="39" customHeight="1">
      <c r="A66" s="14" t="s">
        <v>343</v>
      </c>
      <c r="B66" s="16" t="s">
        <v>147</v>
      </c>
      <c r="C66" s="4" t="s">
        <v>70</v>
      </c>
      <c r="D66" s="4" t="s">
        <v>66</v>
      </c>
      <c r="E66" s="4" t="s">
        <v>249</v>
      </c>
      <c r="F66" s="4">
        <v>850</v>
      </c>
      <c r="G66" s="15"/>
      <c r="H66" s="13" t="e">
        <f>#REF!</f>
        <v>#REF!</v>
      </c>
      <c r="I66" s="62" t="e">
        <f>H66/G66</f>
        <v>#REF!</v>
      </c>
      <c r="J66" s="72" t="e">
        <f>H66-G66</f>
        <v>#REF!</v>
      </c>
      <c r="K66" s="57"/>
      <c r="L66" s="117"/>
      <c r="M66" s="137"/>
    </row>
    <row r="67" spans="1:13" ht="41.25" customHeight="1">
      <c r="A67" s="40" t="s">
        <v>251</v>
      </c>
      <c r="B67" s="43" t="s">
        <v>147</v>
      </c>
      <c r="C67" s="42" t="s">
        <v>70</v>
      </c>
      <c r="D67" s="191" t="s">
        <v>172</v>
      </c>
      <c r="E67" s="42"/>
      <c r="F67" s="42"/>
      <c r="G67" s="44">
        <f>G68+G72+G75+G76</f>
        <v>2241.8</v>
      </c>
      <c r="H67" s="44">
        <f>H68+H72+H76+H75</f>
        <v>3816.2</v>
      </c>
      <c r="I67" s="44">
        <f>I68+I72+I76+I75</f>
        <v>34.8943129193705</v>
      </c>
      <c r="J67" s="83">
        <f>J68+J72+J76+J75</f>
        <v>1274.4</v>
      </c>
      <c r="K67" s="105">
        <f>K68+K72+K76</f>
        <v>2184.5</v>
      </c>
      <c r="L67" s="121">
        <f>L68+L72+L76+L75</f>
        <v>0</v>
      </c>
      <c r="M67" s="101"/>
    </row>
    <row r="68" spans="1:13" ht="75.75" customHeight="1">
      <c r="A68" s="14" t="s">
        <v>6</v>
      </c>
      <c r="B68" s="11" t="s">
        <v>147</v>
      </c>
      <c r="C68" s="12" t="s">
        <v>70</v>
      </c>
      <c r="D68" s="33" t="s">
        <v>172</v>
      </c>
      <c r="E68" s="12" t="s">
        <v>252</v>
      </c>
      <c r="F68" s="4"/>
      <c r="G68" s="15">
        <f aca="true" t="shared" si="6" ref="G68:L68">G69+G70</f>
        <v>1053.5</v>
      </c>
      <c r="H68" s="15">
        <f t="shared" si="6"/>
        <v>1716.2</v>
      </c>
      <c r="I68" s="15">
        <f t="shared" si="6"/>
        <v>24.353345186621947</v>
      </c>
      <c r="J68" s="80">
        <f t="shared" si="6"/>
        <v>662.7</v>
      </c>
      <c r="K68" s="59">
        <f>K69+K70+K71</f>
        <v>1015.6999999999999</v>
      </c>
      <c r="L68" s="120">
        <f t="shared" si="6"/>
        <v>0</v>
      </c>
      <c r="M68" s="59"/>
    </row>
    <row r="69" spans="1:13" ht="56.25">
      <c r="A69" s="14" t="s">
        <v>341</v>
      </c>
      <c r="B69" s="16" t="s">
        <v>147</v>
      </c>
      <c r="C69" s="4" t="s">
        <v>70</v>
      </c>
      <c r="D69" s="34" t="s">
        <v>172</v>
      </c>
      <c r="E69" s="4" t="s">
        <v>252</v>
      </c>
      <c r="F69" s="4">
        <v>100</v>
      </c>
      <c r="G69" s="15">
        <v>1017</v>
      </c>
      <c r="H69" s="13">
        <f>H70</f>
        <v>858.1</v>
      </c>
      <c r="I69" s="62">
        <f>H69/G69</f>
        <v>0.843756145526057</v>
      </c>
      <c r="J69" s="72">
        <f>H69-G69</f>
        <v>-158.89999999999998</v>
      </c>
      <c r="K69" s="57">
        <v>969.9</v>
      </c>
      <c r="L69" s="117"/>
      <c r="M69" s="137"/>
    </row>
    <row r="70" spans="1:13" ht="36.75" customHeight="1">
      <c r="A70" s="14" t="s">
        <v>342</v>
      </c>
      <c r="B70" s="16" t="s">
        <v>147</v>
      </c>
      <c r="C70" s="4" t="s">
        <v>70</v>
      </c>
      <c r="D70" s="34" t="s">
        <v>172</v>
      </c>
      <c r="E70" s="4" t="s">
        <v>252</v>
      </c>
      <c r="F70" s="4">
        <v>200</v>
      </c>
      <c r="G70" s="15">
        <v>36.5</v>
      </c>
      <c r="H70" s="13">
        <f>H71</f>
        <v>858.1</v>
      </c>
      <c r="I70" s="62">
        <f>H70/G70</f>
        <v>23.50958904109589</v>
      </c>
      <c r="J70" s="72">
        <f t="shared" si="1"/>
        <v>821.6</v>
      </c>
      <c r="K70" s="57">
        <v>41</v>
      </c>
      <c r="L70" s="117"/>
      <c r="M70" s="137"/>
    </row>
    <row r="71" spans="1:13" ht="38.25" customHeight="1">
      <c r="A71" s="14" t="s">
        <v>343</v>
      </c>
      <c r="B71" s="16" t="s">
        <v>147</v>
      </c>
      <c r="C71" s="4" t="s">
        <v>70</v>
      </c>
      <c r="D71" s="34" t="s">
        <v>172</v>
      </c>
      <c r="E71" s="4" t="s">
        <v>252</v>
      </c>
      <c r="F71" s="4">
        <v>850</v>
      </c>
      <c r="G71" s="49"/>
      <c r="H71" s="15">
        <v>858.1</v>
      </c>
      <c r="I71" s="62" t="e">
        <f>H71/G71</f>
        <v>#DIV/0!</v>
      </c>
      <c r="J71" s="72">
        <f t="shared" si="1"/>
        <v>858.1</v>
      </c>
      <c r="K71" s="57">
        <v>4.8</v>
      </c>
      <c r="L71" s="117"/>
      <c r="M71" s="137"/>
    </row>
    <row r="72" spans="1:13" ht="36.75" customHeight="1">
      <c r="A72" s="14" t="s">
        <v>253</v>
      </c>
      <c r="B72" s="11" t="s">
        <v>147</v>
      </c>
      <c r="C72" s="12" t="s">
        <v>70</v>
      </c>
      <c r="D72" s="33" t="s">
        <v>172</v>
      </c>
      <c r="E72" s="12" t="s">
        <v>254</v>
      </c>
      <c r="F72" s="4"/>
      <c r="G72" s="15">
        <f aca="true" t="shared" si="7" ref="G72:L72">G73+G74</f>
        <v>888.3</v>
      </c>
      <c r="H72" s="15">
        <f t="shared" si="7"/>
        <v>1500</v>
      </c>
      <c r="I72" s="15">
        <f t="shared" si="7"/>
        <v>10.540967732748554</v>
      </c>
      <c r="J72" s="80">
        <f t="shared" si="7"/>
        <v>611.7</v>
      </c>
      <c r="K72" s="101">
        <f t="shared" si="7"/>
        <v>1168.8</v>
      </c>
      <c r="L72" s="120">
        <f t="shared" si="7"/>
        <v>0</v>
      </c>
      <c r="M72" s="59"/>
    </row>
    <row r="73" spans="1:13" ht="57" customHeight="1">
      <c r="A73" s="14" t="s">
        <v>341</v>
      </c>
      <c r="B73" s="16" t="s">
        <v>147</v>
      </c>
      <c r="C73" s="4" t="s">
        <v>70</v>
      </c>
      <c r="D73" s="4" t="s">
        <v>68</v>
      </c>
      <c r="E73" s="4" t="s">
        <v>254</v>
      </c>
      <c r="F73" s="4">
        <v>100</v>
      </c>
      <c r="G73" s="15">
        <v>810.3</v>
      </c>
      <c r="H73" s="49">
        <f>H74</f>
        <v>750</v>
      </c>
      <c r="I73" s="62">
        <f>H73/G73</f>
        <v>0.9255831173639393</v>
      </c>
      <c r="J73" s="72">
        <f t="shared" si="1"/>
        <v>-60.299999999999955</v>
      </c>
      <c r="K73" s="57">
        <f>154.8+892.8</f>
        <v>1047.6</v>
      </c>
      <c r="L73" s="117"/>
      <c r="M73" s="137"/>
    </row>
    <row r="74" spans="1:13" ht="36.75" customHeight="1">
      <c r="A74" s="14" t="s">
        <v>342</v>
      </c>
      <c r="B74" s="16" t="s">
        <v>147</v>
      </c>
      <c r="C74" s="4" t="s">
        <v>70</v>
      </c>
      <c r="D74" s="4" t="s">
        <v>68</v>
      </c>
      <c r="E74" s="4" t="s">
        <v>254</v>
      </c>
      <c r="F74" s="4">
        <v>200</v>
      </c>
      <c r="G74" s="49">
        <v>78</v>
      </c>
      <c r="H74" s="13">
        <v>750</v>
      </c>
      <c r="I74" s="62">
        <f>H74/G74</f>
        <v>9.615384615384615</v>
      </c>
      <c r="J74" s="72">
        <f>H74-G74</f>
        <v>672</v>
      </c>
      <c r="K74" s="57">
        <v>121.2</v>
      </c>
      <c r="L74" s="117"/>
      <c r="M74" s="137"/>
    </row>
    <row r="75" spans="1:13" ht="31.5" customHeight="1">
      <c r="A75" s="14" t="s">
        <v>14</v>
      </c>
      <c r="B75" s="16" t="s">
        <v>147</v>
      </c>
      <c r="C75" s="4" t="s">
        <v>70</v>
      </c>
      <c r="D75" s="4" t="s">
        <v>68</v>
      </c>
      <c r="E75" s="4" t="s">
        <v>255</v>
      </c>
      <c r="F75" s="4">
        <v>200</v>
      </c>
      <c r="G75" s="15"/>
      <c r="H75" s="15">
        <f aca="true" t="shared" si="8" ref="H75:J78">H76</f>
        <v>300</v>
      </c>
      <c r="I75" s="15">
        <f t="shared" si="8"/>
        <v>0</v>
      </c>
      <c r="J75" s="80">
        <f t="shared" si="8"/>
        <v>0</v>
      </c>
      <c r="K75" s="59"/>
      <c r="L75" s="117"/>
      <c r="M75" s="137"/>
    </row>
    <row r="76" spans="1:13" ht="94.5" customHeight="1">
      <c r="A76" s="10" t="s">
        <v>256</v>
      </c>
      <c r="B76" s="11" t="s">
        <v>147</v>
      </c>
      <c r="C76" s="12" t="s">
        <v>70</v>
      </c>
      <c r="D76" s="12" t="s">
        <v>68</v>
      </c>
      <c r="E76" s="150" t="s">
        <v>257</v>
      </c>
      <c r="F76" s="4"/>
      <c r="G76" s="15">
        <f>G77</f>
        <v>300</v>
      </c>
      <c r="H76" s="15">
        <f t="shared" si="8"/>
        <v>300</v>
      </c>
      <c r="I76" s="15">
        <f t="shared" si="8"/>
        <v>0</v>
      </c>
      <c r="J76" s="80">
        <f t="shared" si="8"/>
        <v>0</v>
      </c>
      <c r="K76" s="101">
        <f>K77</f>
        <v>0</v>
      </c>
      <c r="L76" s="120">
        <f>L77</f>
        <v>0</v>
      </c>
      <c r="M76" s="59"/>
    </row>
    <row r="77" spans="1:13" ht="27" customHeight="1">
      <c r="A77" s="14" t="s">
        <v>258</v>
      </c>
      <c r="B77" s="16" t="s">
        <v>147</v>
      </c>
      <c r="C77" s="4" t="s">
        <v>70</v>
      </c>
      <c r="D77" s="34" t="s">
        <v>68</v>
      </c>
      <c r="E77" s="4" t="s">
        <v>259</v>
      </c>
      <c r="F77" s="4">
        <v>200</v>
      </c>
      <c r="G77" s="49">
        <v>300</v>
      </c>
      <c r="H77" s="13">
        <v>300</v>
      </c>
      <c r="I77" s="62"/>
      <c r="J77" s="72">
        <f>H77-G77</f>
        <v>0</v>
      </c>
      <c r="K77" s="57"/>
      <c r="L77" s="117"/>
      <c r="M77" s="137"/>
    </row>
    <row r="78" spans="1:13" ht="31.5" customHeight="1" hidden="1">
      <c r="A78" s="14" t="s">
        <v>18</v>
      </c>
      <c r="B78" s="16" t="s">
        <v>147</v>
      </c>
      <c r="C78" s="4" t="s">
        <v>70</v>
      </c>
      <c r="D78" s="4" t="s">
        <v>68</v>
      </c>
      <c r="E78" s="140" t="s">
        <v>213</v>
      </c>
      <c r="F78" s="4"/>
      <c r="G78" s="15">
        <f>G79</f>
        <v>300</v>
      </c>
      <c r="H78" s="15">
        <f t="shared" si="8"/>
        <v>300</v>
      </c>
      <c r="I78" s="15">
        <f t="shared" si="8"/>
        <v>0</v>
      </c>
      <c r="J78" s="80">
        <f t="shared" si="8"/>
        <v>0</v>
      </c>
      <c r="K78" s="59">
        <f>K79</f>
        <v>0</v>
      </c>
      <c r="L78" s="120">
        <f>L79</f>
        <v>0</v>
      </c>
      <c r="M78" s="59"/>
    </row>
    <row r="79" spans="1:13" ht="37.5" customHeight="1" hidden="1">
      <c r="A79" s="14" t="s">
        <v>214</v>
      </c>
      <c r="B79" s="16" t="s">
        <v>147</v>
      </c>
      <c r="C79" s="4" t="s">
        <v>70</v>
      </c>
      <c r="D79" s="34" t="s">
        <v>68</v>
      </c>
      <c r="E79" s="4" t="s">
        <v>213</v>
      </c>
      <c r="F79" s="4">
        <v>200</v>
      </c>
      <c r="G79" s="49">
        <v>300</v>
      </c>
      <c r="H79" s="13">
        <v>300</v>
      </c>
      <c r="I79" s="62"/>
      <c r="J79" s="72">
        <f>H79-G79</f>
        <v>0</v>
      </c>
      <c r="K79" s="57">
        <v>0</v>
      </c>
      <c r="L79" s="117"/>
      <c r="M79" s="137"/>
    </row>
    <row r="80" spans="1:13" ht="34.5" customHeight="1">
      <c r="A80" s="167" t="s">
        <v>148</v>
      </c>
      <c r="B80" s="168" t="s">
        <v>149</v>
      </c>
      <c r="C80" s="169"/>
      <c r="D80" s="169"/>
      <c r="E80" s="169"/>
      <c r="F80" s="169"/>
      <c r="G80" s="170" t="e">
        <f>G84+G81+G170+G167</f>
        <v>#REF!</v>
      </c>
      <c r="H80" s="170" t="e">
        <f>H84+H81+H170+H167</f>
        <v>#REF!</v>
      </c>
      <c r="I80" s="170" t="e">
        <f>I84+I81+I170+I167</f>
        <v>#REF!</v>
      </c>
      <c r="J80" s="171" t="e">
        <f>J84+J81+J170+J167</f>
        <v>#REF!</v>
      </c>
      <c r="K80" s="172">
        <f>K81+K84+K170</f>
        <v>364267</v>
      </c>
      <c r="L80" s="123" t="e">
        <f>L81+L84+L167+L170</f>
        <v>#REF!</v>
      </c>
      <c r="M80" s="102"/>
    </row>
    <row r="81" spans="1:13" ht="27" customHeight="1">
      <c r="A81" s="40" t="s">
        <v>95</v>
      </c>
      <c r="B81" s="188" t="s">
        <v>149</v>
      </c>
      <c r="C81" s="42" t="s">
        <v>68</v>
      </c>
      <c r="D81" s="42"/>
      <c r="E81" s="42"/>
      <c r="F81" s="42"/>
      <c r="G81" s="67">
        <f aca="true" t="shared" si="9" ref="G81:L81">G83</f>
        <v>100</v>
      </c>
      <c r="H81" s="67">
        <f t="shared" si="9"/>
        <v>0</v>
      </c>
      <c r="I81" s="67">
        <f t="shared" si="9"/>
        <v>0</v>
      </c>
      <c r="J81" s="82">
        <f t="shared" si="9"/>
        <v>-100</v>
      </c>
      <c r="K81" s="103">
        <f>K82</f>
        <v>180</v>
      </c>
      <c r="L81" s="124">
        <f t="shared" si="9"/>
        <v>0</v>
      </c>
      <c r="M81" s="103"/>
    </row>
    <row r="82" spans="1:13" ht="75.75" customHeight="1">
      <c r="A82" s="10" t="s">
        <v>383</v>
      </c>
      <c r="B82" s="46" t="s">
        <v>149</v>
      </c>
      <c r="C82" s="12" t="s">
        <v>68</v>
      </c>
      <c r="D82" s="12" t="s">
        <v>66</v>
      </c>
      <c r="E82" s="12" t="s">
        <v>382</v>
      </c>
      <c r="F82" s="4"/>
      <c r="G82" s="49">
        <v>100</v>
      </c>
      <c r="H82" s="63">
        <v>0</v>
      </c>
      <c r="I82" s="62"/>
      <c r="J82" s="72">
        <f>H82-G82</f>
        <v>-100</v>
      </c>
      <c r="K82" s="57">
        <f>K83</f>
        <v>180</v>
      </c>
      <c r="L82" s="117"/>
      <c r="M82" s="137"/>
    </row>
    <row r="83" spans="1:13" ht="40.5" customHeight="1">
      <c r="A83" s="14" t="s">
        <v>384</v>
      </c>
      <c r="B83" s="5" t="s">
        <v>149</v>
      </c>
      <c r="C83" s="4" t="s">
        <v>68</v>
      </c>
      <c r="D83" s="4" t="s">
        <v>66</v>
      </c>
      <c r="E83" s="4" t="s">
        <v>332</v>
      </c>
      <c r="F83" s="4">
        <v>100</v>
      </c>
      <c r="G83" s="49">
        <v>100</v>
      </c>
      <c r="H83" s="63">
        <v>0</v>
      </c>
      <c r="I83" s="62"/>
      <c r="J83" s="72">
        <f>H83-G83</f>
        <v>-100</v>
      </c>
      <c r="K83" s="57">
        <v>180</v>
      </c>
      <c r="L83" s="117"/>
      <c r="M83" s="137"/>
    </row>
    <row r="84" spans="1:13" ht="27.75" customHeight="1">
      <c r="A84" s="40" t="s">
        <v>24</v>
      </c>
      <c r="B84" s="149" t="s">
        <v>149</v>
      </c>
      <c r="C84" s="42" t="s">
        <v>75</v>
      </c>
      <c r="D84" s="42"/>
      <c r="E84" s="42"/>
      <c r="F84" s="42"/>
      <c r="G84" s="44" t="e">
        <f aca="true" t="shared" si="10" ref="G84:L84">G85+G99+G126+G129+G142</f>
        <v>#REF!</v>
      </c>
      <c r="H84" s="44" t="e">
        <f t="shared" si="10"/>
        <v>#REF!</v>
      </c>
      <c r="I84" s="44" t="e">
        <f t="shared" si="10"/>
        <v>#REF!</v>
      </c>
      <c r="J84" s="83" t="e">
        <f t="shared" si="10"/>
        <v>#REF!</v>
      </c>
      <c r="K84" s="106">
        <f t="shared" si="10"/>
        <v>326324</v>
      </c>
      <c r="L84" s="125" t="e">
        <f t="shared" si="10"/>
        <v>#REF!</v>
      </c>
      <c r="M84" s="104"/>
    </row>
    <row r="85" spans="1:13" s="21" customFormat="1" ht="25.5" customHeight="1">
      <c r="A85" s="40" t="s">
        <v>76</v>
      </c>
      <c r="B85" s="149" t="s">
        <v>149</v>
      </c>
      <c r="C85" s="42" t="s">
        <v>75</v>
      </c>
      <c r="D85" s="42" t="s">
        <v>66</v>
      </c>
      <c r="E85" s="42"/>
      <c r="F85" s="42"/>
      <c r="G85" s="44" t="e">
        <f>G87+#REF!+#REF!</f>
        <v>#REF!</v>
      </c>
      <c r="H85" s="44" t="e">
        <f>H87+#REF!+#REF!</f>
        <v>#REF!</v>
      </c>
      <c r="I85" s="44" t="e">
        <f>I87+#REF!+#REF!</f>
        <v>#REF!</v>
      </c>
      <c r="J85" s="83" t="e">
        <f>J87+#REF!+#REF!</f>
        <v>#REF!</v>
      </c>
      <c r="K85" s="105">
        <f>K86</f>
        <v>65620.9</v>
      </c>
      <c r="L85" s="126" t="e">
        <f>L87+#REF!+#REF!</f>
        <v>#REF!</v>
      </c>
      <c r="M85" s="105"/>
    </row>
    <row r="86" spans="1:13" ht="75">
      <c r="A86" s="14" t="s">
        <v>334</v>
      </c>
      <c r="B86" s="11" t="s">
        <v>149</v>
      </c>
      <c r="C86" s="12" t="s">
        <v>75</v>
      </c>
      <c r="D86" s="12" t="s">
        <v>66</v>
      </c>
      <c r="E86" s="12" t="s">
        <v>333</v>
      </c>
      <c r="F86" s="12"/>
      <c r="G86" s="15">
        <f aca="true" t="shared" si="11" ref="G86:L87">G87+G88</f>
        <v>72500.90000000001</v>
      </c>
      <c r="H86" s="15">
        <f t="shared" si="11"/>
        <v>84127.5</v>
      </c>
      <c r="I86" s="15">
        <f t="shared" si="11"/>
        <v>17.462195182082063</v>
      </c>
      <c r="J86" s="80">
        <f t="shared" si="11"/>
        <v>11626.599999999995</v>
      </c>
      <c r="K86" s="107">
        <f>K87+K91+K97+K95</f>
        <v>65620.9</v>
      </c>
      <c r="L86" s="120">
        <f t="shared" si="11"/>
        <v>0</v>
      </c>
      <c r="M86" s="59"/>
    </row>
    <row r="87" spans="1:13" ht="37.5">
      <c r="A87" s="14" t="s">
        <v>335</v>
      </c>
      <c r="B87" s="16" t="s">
        <v>149</v>
      </c>
      <c r="C87" s="4" t="s">
        <v>75</v>
      </c>
      <c r="D87" s="4" t="s">
        <v>66</v>
      </c>
      <c r="E87" s="4" t="s">
        <v>336</v>
      </c>
      <c r="F87" s="12"/>
      <c r="G87" s="15">
        <f t="shared" si="11"/>
        <v>37133.600000000006</v>
      </c>
      <c r="H87" s="15">
        <f t="shared" si="11"/>
        <v>56085</v>
      </c>
      <c r="I87" s="15">
        <f t="shared" si="11"/>
        <v>16.66930174662049</v>
      </c>
      <c r="J87" s="80">
        <f t="shared" si="11"/>
        <v>18951.399999999998</v>
      </c>
      <c r="K87" s="59">
        <f>K88+K89+K90</f>
        <v>34193.899999999994</v>
      </c>
      <c r="L87" s="120">
        <f t="shared" si="11"/>
        <v>0</v>
      </c>
      <c r="M87" s="59"/>
    </row>
    <row r="88" spans="1:13" ht="54.75" customHeight="1">
      <c r="A88" s="14" t="s">
        <v>341</v>
      </c>
      <c r="B88" s="16" t="s">
        <v>149</v>
      </c>
      <c r="C88" s="4" t="s">
        <v>75</v>
      </c>
      <c r="D88" s="4" t="s">
        <v>66</v>
      </c>
      <c r="E88" s="4" t="s">
        <v>336</v>
      </c>
      <c r="F88" s="4">
        <v>100</v>
      </c>
      <c r="G88" s="49">
        <v>35367.3</v>
      </c>
      <c r="H88" s="13">
        <v>28042.5</v>
      </c>
      <c r="I88" s="62">
        <f>H88/G88</f>
        <v>0.7928934354615703</v>
      </c>
      <c r="J88" s="72">
        <f aca="true" t="shared" si="12" ref="J88:J98">H88-G88</f>
        <v>-7324.800000000003</v>
      </c>
      <c r="K88" s="57">
        <v>25651.5</v>
      </c>
      <c r="L88" s="117"/>
      <c r="M88" s="137"/>
    </row>
    <row r="89" spans="1:13" ht="38.25" customHeight="1">
      <c r="A89" s="14" t="s">
        <v>342</v>
      </c>
      <c r="B89" s="16" t="s">
        <v>149</v>
      </c>
      <c r="C89" s="4" t="s">
        <v>75</v>
      </c>
      <c r="D89" s="4" t="s">
        <v>66</v>
      </c>
      <c r="E89" s="4" t="s">
        <v>336</v>
      </c>
      <c r="F89" s="4">
        <v>200</v>
      </c>
      <c r="G89" s="49">
        <v>1766.3</v>
      </c>
      <c r="H89" s="13">
        <v>28042.5</v>
      </c>
      <c r="I89" s="62">
        <f>H89/G89</f>
        <v>15.87640831115892</v>
      </c>
      <c r="J89" s="72">
        <f t="shared" si="12"/>
        <v>26276.2</v>
      </c>
      <c r="K89" s="57">
        <v>8186.2</v>
      </c>
      <c r="L89" s="117"/>
      <c r="M89" s="137"/>
    </row>
    <row r="90" spans="1:13" ht="36.75" customHeight="1">
      <c r="A90" s="14" t="s">
        <v>343</v>
      </c>
      <c r="B90" s="16" t="s">
        <v>149</v>
      </c>
      <c r="C90" s="4" t="s">
        <v>75</v>
      </c>
      <c r="D90" s="4" t="s">
        <v>66</v>
      </c>
      <c r="E90" s="4" t="s">
        <v>336</v>
      </c>
      <c r="F90" s="4">
        <v>850</v>
      </c>
      <c r="G90" s="49">
        <v>1766.3</v>
      </c>
      <c r="H90" s="13">
        <v>28042.5</v>
      </c>
      <c r="I90" s="62">
        <f>H90/G90</f>
        <v>15.87640831115892</v>
      </c>
      <c r="J90" s="72">
        <f t="shared" si="12"/>
        <v>26276.2</v>
      </c>
      <c r="K90" s="57">
        <v>356.2</v>
      </c>
      <c r="L90" s="117"/>
      <c r="M90" s="137"/>
    </row>
    <row r="91" spans="1:13" ht="93.75" customHeight="1">
      <c r="A91" s="14" t="s">
        <v>337</v>
      </c>
      <c r="B91" s="16" t="s">
        <v>149</v>
      </c>
      <c r="C91" s="4" t="s">
        <v>75</v>
      </c>
      <c r="D91" s="4" t="s">
        <v>66</v>
      </c>
      <c r="E91" s="12" t="s">
        <v>338</v>
      </c>
      <c r="F91" s="12"/>
      <c r="G91" s="49">
        <v>6.1</v>
      </c>
      <c r="H91" s="49">
        <v>10</v>
      </c>
      <c r="I91" s="62"/>
      <c r="J91" s="72">
        <f t="shared" si="12"/>
        <v>3.9000000000000004</v>
      </c>
      <c r="K91" s="57">
        <f>K92+K93+K94</f>
        <v>31427</v>
      </c>
      <c r="L91" s="117"/>
      <c r="M91" s="137"/>
    </row>
    <row r="92" spans="1:13" ht="54.75" customHeight="1">
      <c r="A92" s="14" t="s">
        <v>339</v>
      </c>
      <c r="B92" s="16" t="s">
        <v>149</v>
      </c>
      <c r="C92" s="4" t="s">
        <v>75</v>
      </c>
      <c r="D92" s="4" t="s">
        <v>66</v>
      </c>
      <c r="E92" s="4" t="s">
        <v>338</v>
      </c>
      <c r="F92" s="4">
        <v>100</v>
      </c>
      <c r="G92" s="49">
        <v>6.1</v>
      </c>
      <c r="H92" s="49">
        <v>10</v>
      </c>
      <c r="I92" s="62"/>
      <c r="J92" s="72">
        <f t="shared" si="12"/>
        <v>3.9000000000000004</v>
      </c>
      <c r="K92" s="57">
        <v>30320</v>
      </c>
      <c r="L92" s="117"/>
      <c r="M92" s="137"/>
    </row>
    <row r="93" spans="1:13" ht="37.5" customHeight="1">
      <c r="A93" s="14" t="s">
        <v>340</v>
      </c>
      <c r="B93" s="16" t="s">
        <v>149</v>
      </c>
      <c r="C93" s="4" t="s">
        <v>75</v>
      </c>
      <c r="D93" s="4" t="s">
        <v>66</v>
      </c>
      <c r="E93" s="4" t="s">
        <v>338</v>
      </c>
      <c r="F93" s="4">
        <v>200</v>
      </c>
      <c r="G93" s="49">
        <v>6.1</v>
      </c>
      <c r="H93" s="49">
        <v>10</v>
      </c>
      <c r="I93" s="62"/>
      <c r="J93" s="72">
        <f t="shared" si="12"/>
        <v>3.9000000000000004</v>
      </c>
      <c r="K93" s="57">
        <v>850</v>
      </c>
      <c r="L93" s="117"/>
      <c r="M93" s="137"/>
    </row>
    <row r="94" spans="1:13" ht="37.5" customHeight="1">
      <c r="A94" s="14" t="s">
        <v>428</v>
      </c>
      <c r="B94" s="16" t="s">
        <v>149</v>
      </c>
      <c r="C94" s="4" t="s">
        <v>75</v>
      </c>
      <c r="D94" s="4" t="s">
        <v>66</v>
      </c>
      <c r="E94" s="4" t="s">
        <v>338</v>
      </c>
      <c r="F94" s="4">
        <v>300</v>
      </c>
      <c r="G94" s="49">
        <v>6.1</v>
      </c>
      <c r="H94" s="49">
        <v>10</v>
      </c>
      <c r="I94" s="62"/>
      <c r="J94" s="72">
        <f>H94-G94</f>
        <v>3.9000000000000004</v>
      </c>
      <c r="K94" s="57">
        <v>257</v>
      </c>
      <c r="L94" s="117"/>
      <c r="M94" s="137"/>
    </row>
    <row r="95" spans="1:13" ht="38.25" customHeight="1">
      <c r="A95" s="14" t="s">
        <v>351</v>
      </c>
      <c r="B95" s="16" t="s">
        <v>149</v>
      </c>
      <c r="C95" s="4" t="s">
        <v>75</v>
      </c>
      <c r="D95" s="4" t="s">
        <v>66</v>
      </c>
      <c r="E95" s="12" t="s">
        <v>350</v>
      </c>
      <c r="F95" s="12"/>
      <c r="G95" s="49">
        <v>6.1</v>
      </c>
      <c r="H95" s="49">
        <v>10</v>
      </c>
      <c r="I95" s="62"/>
      <c r="J95" s="72">
        <f t="shared" si="12"/>
        <v>3.9000000000000004</v>
      </c>
      <c r="K95" s="57">
        <f>K96</f>
        <v>0</v>
      </c>
      <c r="L95" s="117"/>
      <c r="M95" s="137"/>
    </row>
    <row r="96" spans="1:13" ht="39.75" customHeight="1">
      <c r="A96" s="14" t="s">
        <v>352</v>
      </c>
      <c r="B96" s="16" t="s">
        <v>149</v>
      </c>
      <c r="C96" s="4" t="s">
        <v>75</v>
      </c>
      <c r="D96" s="4" t="s">
        <v>66</v>
      </c>
      <c r="E96" s="4" t="s">
        <v>350</v>
      </c>
      <c r="F96" s="4">
        <v>400</v>
      </c>
      <c r="G96" s="49">
        <v>6.1</v>
      </c>
      <c r="H96" s="49">
        <v>10</v>
      </c>
      <c r="I96" s="62"/>
      <c r="J96" s="72">
        <f t="shared" si="12"/>
        <v>3.9000000000000004</v>
      </c>
      <c r="K96" s="57">
        <v>0</v>
      </c>
      <c r="L96" s="117"/>
      <c r="M96" s="137"/>
    </row>
    <row r="97" spans="1:13" ht="57" customHeight="1">
      <c r="A97" s="14" t="s">
        <v>347</v>
      </c>
      <c r="B97" s="16" t="s">
        <v>149</v>
      </c>
      <c r="C97" s="4" t="s">
        <v>75</v>
      </c>
      <c r="D97" s="4" t="s">
        <v>66</v>
      </c>
      <c r="E97" s="12" t="s">
        <v>349</v>
      </c>
      <c r="F97" s="12"/>
      <c r="G97" s="49">
        <v>6.1</v>
      </c>
      <c r="H97" s="49">
        <v>10</v>
      </c>
      <c r="I97" s="62"/>
      <c r="J97" s="72">
        <f t="shared" si="12"/>
        <v>3.9000000000000004</v>
      </c>
      <c r="K97" s="57">
        <f>K98</f>
        <v>0</v>
      </c>
      <c r="L97" s="117"/>
      <c r="M97" s="137"/>
    </row>
    <row r="98" spans="1:13" ht="39.75" customHeight="1">
      <c r="A98" s="14" t="s">
        <v>348</v>
      </c>
      <c r="B98" s="16" t="s">
        <v>149</v>
      </c>
      <c r="C98" s="4" t="s">
        <v>75</v>
      </c>
      <c r="D98" s="4" t="s">
        <v>66</v>
      </c>
      <c r="E98" s="4" t="s">
        <v>349</v>
      </c>
      <c r="F98" s="4">
        <v>400</v>
      </c>
      <c r="G98" s="49">
        <v>6.1</v>
      </c>
      <c r="H98" s="49">
        <v>10</v>
      </c>
      <c r="I98" s="62"/>
      <c r="J98" s="72">
        <f t="shared" si="12"/>
        <v>3.9000000000000004</v>
      </c>
      <c r="K98" s="57">
        <v>0</v>
      </c>
      <c r="L98" s="117"/>
      <c r="M98" s="137"/>
    </row>
    <row r="99" spans="1:13" s="21" customFormat="1" ht="21.75" customHeight="1">
      <c r="A99" s="40" t="s">
        <v>25</v>
      </c>
      <c r="B99" s="43" t="s">
        <v>149</v>
      </c>
      <c r="C99" s="42" t="s">
        <v>75</v>
      </c>
      <c r="D99" s="42" t="s">
        <v>69</v>
      </c>
      <c r="E99" s="42"/>
      <c r="F99" s="42"/>
      <c r="G99" s="45" t="e">
        <f>G100+#REF!+#REF!+#REF!+G120</f>
        <v>#REF!</v>
      </c>
      <c r="H99" s="45" t="e">
        <f>H100+#REF!+#REF!+#REF!</f>
        <v>#REF!</v>
      </c>
      <c r="I99" s="45" t="e">
        <f>I100+#REF!+#REF!+#REF!</f>
        <v>#REF!</v>
      </c>
      <c r="J99" s="84" t="e">
        <f>J100+#REF!+#REF!+#REF!</f>
        <v>#REF!</v>
      </c>
      <c r="K99" s="106">
        <f>K100</f>
        <v>248434.4</v>
      </c>
      <c r="L99" s="127" t="e">
        <f>L100+#REF!+#REF!+#REF!+L120</f>
        <v>#REF!</v>
      </c>
      <c r="M99" s="106"/>
    </row>
    <row r="100" spans="1:13" s="21" customFormat="1" ht="79.5" customHeight="1">
      <c r="A100" s="14" t="s">
        <v>344</v>
      </c>
      <c r="B100" s="16" t="s">
        <v>149</v>
      </c>
      <c r="C100" s="12" t="s">
        <v>75</v>
      </c>
      <c r="D100" s="12" t="s">
        <v>69</v>
      </c>
      <c r="E100" s="12" t="s">
        <v>345</v>
      </c>
      <c r="F100" s="12"/>
      <c r="G100" s="35" t="e">
        <f>G115</f>
        <v>#REF!</v>
      </c>
      <c r="H100" s="35" t="e">
        <f>H115</f>
        <v>#REF!</v>
      </c>
      <c r="I100" s="35" t="e">
        <f>I115</f>
        <v>#REF!</v>
      </c>
      <c r="J100" s="85" t="e">
        <f>J115</f>
        <v>#REF!</v>
      </c>
      <c r="K100" s="104">
        <f>K101+K105+K115+K118+K109+K111+K113+K120+K122+K124</f>
        <v>248434.4</v>
      </c>
      <c r="L100" s="125" t="e">
        <f>L115+#REF!+#REF!</f>
        <v>#REF!</v>
      </c>
      <c r="M100" s="104"/>
    </row>
    <row r="101" spans="1:13" ht="37.5">
      <c r="A101" s="14" t="s">
        <v>353</v>
      </c>
      <c r="B101" s="16" t="s">
        <v>149</v>
      </c>
      <c r="C101" s="4" t="s">
        <v>75</v>
      </c>
      <c r="D101" s="4" t="s">
        <v>69</v>
      </c>
      <c r="E101" s="12" t="s">
        <v>346</v>
      </c>
      <c r="F101" s="4"/>
      <c r="G101" s="68">
        <v>100</v>
      </c>
      <c r="H101" s="49">
        <v>134554.5</v>
      </c>
      <c r="I101" s="62">
        <f>H101/G101</f>
        <v>1345.545</v>
      </c>
      <c r="J101" s="72">
        <f>H101-G101</f>
        <v>134454.5</v>
      </c>
      <c r="K101" s="100">
        <f>K102+K103+K104</f>
        <v>22440.4</v>
      </c>
      <c r="L101" s="117"/>
      <c r="M101" s="137"/>
    </row>
    <row r="102" spans="1:13" ht="54.75" customHeight="1">
      <c r="A102" s="14" t="s">
        <v>341</v>
      </c>
      <c r="B102" s="16" t="s">
        <v>149</v>
      </c>
      <c r="C102" s="4" t="s">
        <v>75</v>
      </c>
      <c r="D102" s="4" t="s">
        <v>69</v>
      </c>
      <c r="E102" s="4" t="s">
        <v>346</v>
      </c>
      <c r="F102" s="4">
        <v>100</v>
      </c>
      <c r="G102" s="68">
        <v>100</v>
      </c>
      <c r="H102" s="49">
        <v>134554.5</v>
      </c>
      <c r="I102" s="62">
        <f>H102/G102</f>
        <v>1345.545</v>
      </c>
      <c r="J102" s="72">
        <f>H102-G102</f>
        <v>134454.5</v>
      </c>
      <c r="K102" s="57">
        <v>1147.2</v>
      </c>
      <c r="L102" s="117"/>
      <c r="M102" s="137"/>
    </row>
    <row r="103" spans="1:13" ht="37.5">
      <c r="A103" s="14" t="s">
        <v>342</v>
      </c>
      <c r="B103" s="16" t="s">
        <v>149</v>
      </c>
      <c r="C103" s="4" t="s">
        <v>75</v>
      </c>
      <c r="D103" s="4" t="s">
        <v>69</v>
      </c>
      <c r="E103" s="4" t="s">
        <v>346</v>
      </c>
      <c r="F103" s="4">
        <v>200</v>
      </c>
      <c r="G103" s="68">
        <v>9574</v>
      </c>
      <c r="H103" s="49">
        <v>134554.5</v>
      </c>
      <c r="I103" s="62">
        <f>H103/G103</f>
        <v>14.054157092124504</v>
      </c>
      <c r="J103" s="72">
        <f>H103-G103</f>
        <v>124980.5</v>
      </c>
      <c r="K103" s="57">
        <v>18440.2</v>
      </c>
      <c r="L103" s="117"/>
      <c r="M103" s="137"/>
    </row>
    <row r="104" spans="1:13" ht="37.5">
      <c r="A104" s="14" t="s">
        <v>343</v>
      </c>
      <c r="B104" s="16" t="s">
        <v>149</v>
      </c>
      <c r="C104" s="4" t="s">
        <v>75</v>
      </c>
      <c r="D104" s="4" t="s">
        <v>69</v>
      </c>
      <c r="E104" s="4" t="s">
        <v>346</v>
      </c>
      <c r="F104" s="4">
        <v>850</v>
      </c>
      <c r="G104" s="68"/>
      <c r="H104" s="49">
        <v>134554.5</v>
      </c>
      <c r="I104" s="62" t="e">
        <f>H104/G104</f>
        <v>#DIV/0!</v>
      </c>
      <c r="J104" s="72">
        <f>H104-G104</f>
        <v>134554.5</v>
      </c>
      <c r="K104" s="57">
        <v>2853</v>
      </c>
      <c r="L104" s="117"/>
      <c r="M104" s="137"/>
    </row>
    <row r="105" spans="1:13" ht="39.75" customHeight="1">
      <c r="A105" s="14" t="s">
        <v>354</v>
      </c>
      <c r="B105" s="11" t="s">
        <v>149</v>
      </c>
      <c r="C105" s="12" t="s">
        <v>75</v>
      </c>
      <c r="D105" s="12" t="s">
        <v>69</v>
      </c>
      <c r="E105" s="12" t="s">
        <v>355</v>
      </c>
      <c r="F105" s="12"/>
      <c r="G105" s="13" t="e">
        <f>#REF!</f>
        <v>#REF!</v>
      </c>
      <c r="H105" s="13" t="e">
        <f>#REF!</f>
        <v>#REF!</v>
      </c>
      <c r="I105" s="13" t="e">
        <f>#REF!</f>
        <v>#REF!</v>
      </c>
      <c r="J105" s="81" t="e">
        <f>#REF!</f>
        <v>#REF!</v>
      </c>
      <c r="K105" s="101">
        <f>K106+K107+K108</f>
        <v>11678.6</v>
      </c>
      <c r="L105" s="121" t="e">
        <f>#REF!</f>
        <v>#REF!</v>
      </c>
      <c r="M105" s="101"/>
    </row>
    <row r="106" spans="1:13" ht="58.5" customHeight="1">
      <c r="A106" s="14" t="s">
        <v>341</v>
      </c>
      <c r="B106" s="16" t="s">
        <v>149</v>
      </c>
      <c r="C106" s="4" t="s">
        <v>75</v>
      </c>
      <c r="D106" s="4" t="s">
        <v>69</v>
      </c>
      <c r="E106" s="4" t="s">
        <v>355</v>
      </c>
      <c r="F106" s="4">
        <v>100</v>
      </c>
      <c r="G106" s="49">
        <v>9293.9</v>
      </c>
      <c r="H106" s="13">
        <v>8943.5</v>
      </c>
      <c r="I106" s="62">
        <f>H106/G106</f>
        <v>0.9622978512787959</v>
      </c>
      <c r="J106" s="72">
        <f>H106-G106</f>
        <v>-350.39999999999964</v>
      </c>
      <c r="K106" s="57">
        <v>10649.7</v>
      </c>
      <c r="L106" s="117"/>
      <c r="M106" s="137"/>
    </row>
    <row r="107" spans="1:13" ht="42" customHeight="1">
      <c r="A107" s="14" t="s">
        <v>342</v>
      </c>
      <c r="B107" s="16" t="s">
        <v>149</v>
      </c>
      <c r="C107" s="4" t="s">
        <v>75</v>
      </c>
      <c r="D107" s="4" t="s">
        <v>69</v>
      </c>
      <c r="E107" s="4" t="s">
        <v>355</v>
      </c>
      <c r="F107" s="4">
        <v>200</v>
      </c>
      <c r="G107" s="49">
        <v>1756.8</v>
      </c>
      <c r="H107" s="13">
        <v>8943.5</v>
      </c>
      <c r="I107" s="62">
        <f>H107/G107</f>
        <v>5.090790072859745</v>
      </c>
      <c r="J107" s="72">
        <f>H107-G107</f>
        <v>7186.7</v>
      </c>
      <c r="K107" s="57">
        <v>947.8</v>
      </c>
      <c r="L107" s="117"/>
      <c r="M107" s="137"/>
    </row>
    <row r="108" spans="1:13" ht="42" customHeight="1">
      <c r="A108" s="14" t="s">
        <v>343</v>
      </c>
      <c r="B108" s="16" t="s">
        <v>149</v>
      </c>
      <c r="C108" s="4" t="s">
        <v>75</v>
      </c>
      <c r="D108" s="4" t="s">
        <v>69</v>
      </c>
      <c r="E108" s="4" t="s">
        <v>355</v>
      </c>
      <c r="F108" s="4">
        <v>850</v>
      </c>
      <c r="G108" s="49">
        <v>1756.8</v>
      </c>
      <c r="H108" s="13">
        <v>8943.5</v>
      </c>
      <c r="I108" s="62">
        <f>H108/G108</f>
        <v>5.090790072859745</v>
      </c>
      <c r="J108" s="72">
        <f>H108-G108</f>
        <v>7186.7</v>
      </c>
      <c r="K108" s="57">
        <v>81.1</v>
      </c>
      <c r="L108" s="117"/>
      <c r="M108" s="137"/>
    </row>
    <row r="109" spans="1:13" s="21" customFormat="1" ht="93.75">
      <c r="A109" s="14" t="s">
        <v>363</v>
      </c>
      <c r="B109" s="11" t="s">
        <v>149</v>
      </c>
      <c r="C109" s="12" t="s">
        <v>75</v>
      </c>
      <c r="D109" s="12" t="s">
        <v>69</v>
      </c>
      <c r="E109" s="12" t="s">
        <v>362</v>
      </c>
      <c r="F109" s="4"/>
      <c r="G109" s="30" t="e">
        <f>G110+#REF!+#REF!+G115+#REF!</f>
        <v>#REF!</v>
      </c>
      <c r="H109" s="30" t="e">
        <f>H110+#REF!+#REF!</f>
        <v>#REF!</v>
      </c>
      <c r="I109" s="30" t="e">
        <f>I110+#REF!+#REF!</f>
        <v>#REF!</v>
      </c>
      <c r="J109" s="86" t="e">
        <f>J110+#REF!+#REF!</f>
        <v>#REF!</v>
      </c>
      <c r="K109" s="104">
        <f>K110</f>
        <v>0</v>
      </c>
      <c r="L109" s="128">
        <v>192242</v>
      </c>
      <c r="M109" s="107"/>
    </row>
    <row r="110" spans="1:13" ht="37.5">
      <c r="A110" s="14" t="s">
        <v>370</v>
      </c>
      <c r="B110" s="16" t="s">
        <v>149</v>
      </c>
      <c r="C110" s="4" t="s">
        <v>75</v>
      </c>
      <c r="D110" s="4" t="s">
        <v>69</v>
      </c>
      <c r="E110" s="4" t="s">
        <v>362</v>
      </c>
      <c r="F110" s="4">
        <v>400</v>
      </c>
      <c r="G110" s="68">
        <v>180187</v>
      </c>
      <c r="H110" s="49">
        <v>134554.5</v>
      </c>
      <c r="I110" s="62">
        <f>H110/G110</f>
        <v>0.746749210542381</v>
      </c>
      <c r="J110" s="72">
        <f>H110-G110</f>
        <v>-45632.5</v>
      </c>
      <c r="K110" s="57">
        <v>0</v>
      </c>
      <c r="L110" s="117"/>
      <c r="M110" s="137"/>
    </row>
    <row r="111" spans="1:13" s="21" customFormat="1" ht="93.75">
      <c r="A111" s="14" t="s">
        <v>364</v>
      </c>
      <c r="B111" s="11" t="s">
        <v>149</v>
      </c>
      <c r="C111" s="12" t="s">
        <v>75</v>
      </c>
      <c r="D111" s="12" t="s">
        <v>69</v>
      </c>
      <c r="E111" s="12" t="s">
        <v>365</v>
      </c>
      <c r="F111" s="4"/>
      <c r="G111" s="30" t="e">
        <f>G112+#REF!+#REF!+G117+#REF!</f>
        <v>#REF!</v>
      </c>
      <c r="H111" s="30" t="e">
        <f>H112+#REF!+#REF!</f>
        <v>#REF!</v>
      </c>
      <c r="I111" s="30" t="e">
        <f>I112+#REF!+#REF!</f>
        <v>#REF!</v>
      </c>
      <c r="J111" s="86" t="e">
        <f>J112+#REF!+#REF!</f>
        <v>#REF!</v>
      </c>
      <c r="K111" s="104">
        <f>K112</f>
        <v>0</v>
      </c>
      <c r="L111" s="128">
        <v>192242</v>
      </c>
      <c r="M111" s="107"/>
    </row>
    <row r="112" spans="1:13" ht="37.5">
      <c r="A112" s="14" t="s">
        <v>369</v>
      </c>
      <c r="B112" s="16" t="s">
        <v>149</v>
      </c>
      <c r="C112" s="4" t="s">
        <v>75</v>
      </c>
      <c r="D112" s="4" t="s">
        <v>69</v>
      </c>
      <c r="E112" s="4" t="s">
        <v>365</v>
      </c>
      <c r="F112" s="4">
        <v>400</v>
      </c>
      <c r="G112" s="68">
        <v>180187</v>
      </c>
      <c r="H112" s="49">
        <v>134554.5</v>
      </c>
      <c r="I112" s="62">
        <f>H112/G112</f>
        <v>0.746749210542381</v>
      </c>
      <c r="J112" s="72">
        <f>H112-G112</f>
        <v>-45632.5</v>
      </c>
      <c r="K112" s="57">
        <v>0</v>
      </c>
      <c r="L112" s="117"/>
      <c r="M112" s="137"/>
    </row>
    <row r="113" spans="1:13" s="21" customFormat="1" ht="93.75">
      <c r="A113" s="14" t="s">
        <v>366</v>
      </c>
      <c r="B113" s="11" t="s">
        <v>149</v>
      </c>
      <c r="C113" s="12" t="s">
        <v>75</v>
      </c>
      <c r="D113" s="12" t="s">
        <v>69</v>
      </c>
      <c r="E113" s="12" t="s">
        <v>367</v>
      </c>
      <c r="F113" s="4"/>
      <c r="G113" s="30" t="e">
        <f>G114+#REF!+#REF!+G119+#REF!</f>
        <v>#REF!</v>
      </c>
      <c r="H113" s="30" t="e">
        <f>H114+#REF!+#REF!</f>
        <v>#REF!</v>
      </c>
      <c r="I113" s="30" t="e">
        <f>I114+#REF!+#REF!</f>
        <v>#REF!</v>
      </c>
      <c r="J113" s="86" t="e">
        <f>J114+#REF!+#REF!</f>
        <v>#REF!</v>
      </c>
      <c r="K113" s="104">
        <f>K114</f>
        <v>3924.4</v>
      </c>
      <c r="L113" s="128">
        <v>192242</v>
      </c>
      <c r="M113" s="107"/>
    </row>
    <row r="114" spans="1:13" ht="37.5">
      <c r="A114" s="14" t="s">
        <v>368</v>
      </c>
      <c r="B114" s="16" t="s">
        <v>149</v>
      </c>
      <c r="C114" s="4" t="s">
        <v>75</v>
      </c>
      <c r="D114" s="4" t="s">
        <v>69</v>
      </c>
      <c r="E114" s="4" t="s">
        <v>367</v>
      </c>
      <c r="F114" s="4">
        <v>200</v>
      </c>
      <c r="G114" s="68">
        <v>180187</v>
      </c>
      <c r="H114" s="49">
        <v>134554.5</v>
      </c>
      <c r="I114" s="62">
        <f>H114/G114</f>
        <v>0.746749210542381</v>
      </c>
      <c r="J114" s="72">
        <f>H114-G114</f>
        <v>-45632.5</v>
      </c>
      <c r="K114" s="57">
        <v>3924.4</v>
      </c>
      <c r="L114" s="117"/>
      <c r="M114" s="137"/>
    </row>
    <row r="115" spans="1:13" s="21" customFormat="1" ht="150">
      <c r="A115" s="14" t="s">
        <v>357</v>
      </c>
      <c r="B115" s="16" t="s">
        <v>149</v>
      </c>
      <c r="C115" s="4" t="s">
        <v>75</v>
      </c>
      <c r="D115" s="4" t="s">
        <v>69</v>
      </c>
      <c r="E115" s="12" t="s">
        <v>356</v>
      </c>
      <c r="F115" s="4"/>
      <c r="G115" s="30" t="e">
        <f>G116+#REF!+#REF!+G117+#REF!</f>
        <v>#REF!</v>
      </c>
      <c r="H115" s="30" t="e">
        <f>H116+#REF!+#REF!</f>
        <v>#REF!</v>
      </c>
      <c r="I115" s="30" t="e">
        <f>I116+#REF!+#REF!</f>
        <v>#REF!</v>
      </c>
      <c r="J115" s="86" t="e">
        <f>J116+#REF!+#REF!</f>
        <v>#REF!</v>
      </c>
      <c r="K115" s="104">
        <f>K116+K117</f>
        <v>207848</v>
      </c>
      <c r="L115" s="128">
        <v>192242</v>
      </c>
      <c r="M115" s="107"/>
    </row>
    <row r="116" spans="1:13" ht="75">
      <c r="A116" s="14" t="s">
        <v>339</v>
      </c>
      <c r="B116" s="16" t="s">
        <v>149</v>
      </c>
      <c r="C116" s="4" t="s">
        <v>75</v>
      </c>
      <c r="D116" s="4" t="s">
        <v>69</v>
      </c>
      <c r="E116" s="4" t="s">
        <v>356</v>
      </c>
      <c r="F116" s="4">
        <v>100</v>
      </c>
      <c r="G116" s="68">
        <v>180187</v>
      </c>
      <c r="H116" s="49">
        <v>134554.5</v>
      </c>
      <c r="I116" s="62">
        <f>H116/G116</f>
        <v>0.746749210542381</v>
      </c>
      <c r="J116" s="72">
        <f>H116-G116</f>
        <v>-45632.5</v>
      </c>
      <c r="K116" s="57">
        <v>204315</v>
      </c>
      <c r="L116" s="117"/>
      <c r="M116" s="137"/>
    </row>
    <row r="117" spans="1:13" ht="37.5">
      <c r="A117" s="14" t="s">
        <v>340</v>
      </c>
      <c r="B117" s="16" t="s">
        <v>149</v>
      </c>
      <c r="C117" s="4" t="s">
        <v>75</v>
      </c>
      <c r="D117" s="4" t="s">
        <v>69</v>
      </c>
      <c r="E117" s="4" t="s">
        <v>356</v>
      </c>
      <c r="F117" s="4">
        <v>200</v>
      </c>
      <c r="G117" s="68">
        <v>3771</v>
      </c>
      <c r="H117" s="49">
        <v>134554.5</v>
      </c>
      <c r="I117" s="62">
        <f>H117/G117</f>
        <v>35.68138424821002</v>
      </c>
      <c r="J117" s="72">
        <f>H117-G117</f>
        <v>130783.5</v>
      </c>
      <c r="K117" s="57">
        <v>3533</v>
      </c>
      <c r="L117" s="117"/>
      <c r="M117" s="137"/>
    </row>
    <row r="118" spans="1:13" ht="78" customHeight="1">
      <c r="A118" s="14" t="s">
        <v>358</v>
      </c>
      <c r="B118" s="16" t="s">
        <v>149</v>
      </c>
      <c r="C118" s="12" t="s">
        <v>75</v>
      </c>
      <c r="D118" s="12" t="s">
        <v>69</v>
      </c>
      <c r="E118" s="12" t="s">
        <v>359</v>
      </c>
      <c r="F118" s="12"/>
      <c r="G118" s="63">
        <v>2219</v>
      </c>
      <c r="H118" s="13">
        <v>8943.5</v>
      </c>
      <c r="I118" s="62">
        <f>H118/G118</f>
        <v>4.030419107706174</v>
      </c>
      <c r="J118" s="72">
        <f>H118-G118</f>
        <v>6724.5</v>
      </c>
      <c r="K118" s="100">
        <f>K119</f>
        <v>2543</v>
      </c>
      <c r="L118" s="117"/>
      <c r="M118" s="137"/>
    </row>
    <row r="119" spans="1:13" ht="43.5" customHeight="1">
      <c r="A119" s="14" t="s">
        <v>340</v>
      </c>
      <c r="B119" s="16" t="s">
        <v>149</v>
      </c>
      <c r="C119" s="4" t="s">
        <v>75</v>
      </c>
      <c r="D119" s="4" t="s">
        <v>69</v>
      </c>
      <c r="E119" s="4" t="s">
        <v>359</v>
      </c>
      <c r="F119" s="4">
        <v>200</v>
      </c>
      <c r="G119" s="63">
        <v>2219</v>
      </c>
      <c r="H119" s="13">
        <v>8943.5</v>
      </c>
      <c r="I119" s="62">
        <f>H119/G119</f>
        <v>4.030419107706174</v>
      </c>
      <c r="J119" s="72">
        <f>H119-G119</f>
        <v>6724.5</v>
      </c>
      <c r="K119" s="57">
        <v>2543</v>
      </c>
      <c r="L119" s="117"/>
      <c r="M119" s="137"/>
    </row>
    <row r="120" spans="1:13" ht="39.75" customHeight="1">
      <c r="A120" s="14" t="s">
        <v>407</v>
      </c>
      <c r="B120" s="11" t="s">
        <v>149</v>
      </c>
      <c r="C120" s="12" t="s">
        <v>75</v>
      </c>
      <c r="D120" s="12" t="s">
        <v>69</v>
      </c>
      <c r="E120" s="12" t="s">
        <v>409</v>
      </c>
      <c r="F120" s="12"/>
      <c r="G120" s="13">
        <f aca="true" t="shared" si="13" ref="G120:L120">G121+G123+G122</f>
        <v>21210.2</v>
      </c>
      <c r="H120" s="13">
        <f t="shared" si="13"/>
        <v>26830.5</v>
      </c>
      <c r="I120" s="13">
        <f t="shared" si="13"/>
        <v>7454.9269104623445</v>
      </c>
      <c r="J120" s="81">
        <f t="shared" si="13"/>
        <v>5620.299999999999</v>
      </c>
      <c r="K120" s="101">
        <f>K121</f>
        <v>0</v>
      </c>
      <c r="L120" s="121">
        <f t="shared" si="13"/>
        <v>0</v>
      </c>
      <c r="M120" s="101"/>
    </row>
    <row r="121" spans="1:13" ht="40.5" customHeight="1">
      <c r="A121" s="14" t="s">
        <v>408</v>
      </c>
      <c r="B121" s="16" t="s">
        <v>149</v>
      </c>
      <c r="C121" s="4" t="s">
        <v>75</v>
      </c>
      <c r="D121" s="4" t="s">
        <v>69</v>
      </c>
      <c r="E121" s="4" t="s">
        <v>409</v>
      </c>
      <c r="F121" s="4">
        <v>200</v>
      </c>
      <c r="G121" s="15">
        <v>1.2</v>
      </c>
      <c r="H121" s="13">
        <f>H122</f>
        <v>8943.5</v>
      </c>
      <c r="I121" s="62">
        <f>H121/G121</f>
        <v>7452.916666666667</v>
      </c>
      <c r="J121" s="72">
        <f>H121-G121</f>
        <v>8942.3</v>
      </c>
      <c r="K121" s="57"/>
      <c r="L121" s="117"/>
      <c r="M121" s="137"/>
    </row>
    <row r="122" spans="1:13" ht="39" customHeight="1">
      <c r="A122" s="14" t="s">
        <v>410</v>
      </c>
      <c r="B122" s="11" t="s">
        <v>149</v>
      </c>
      <c r="C122" s="12" t="s">
        <v>75</v>
      </c>
      <c r="D122" s="12" t="s">
        <v>69</v>
      </c>
      <c r="E122" s="12" t="s">
        <v>411</v>
      </c>
      <c r="F122" s="4"/>
      <c r="G122" s="49">
        <v>6350.4</v>
      </c>
      <c r="H122" s="13">
        <v>8943.5</v>
      </c>
      <c r="I122" s="62">
        <f>H122/G122</f>
        <v>1.4083364827412448</v>
      </c>
      <c r="J122" s="72">
        <f>H122-G122</f>
        <v>2593.1000000000004</v>
      </c>
      <c r="K122" s="57">
        <f>K123</f>
        <v>0</v>
      </c>
      <c r="L122" s="117"/>
      <c r="M122" s="137"/>
    </row>
    <row r="123" spans="1:13" ht="36.75" customHeight="1">
      <c r="A123" s="14" t="s">
        <v>412</v>
      </c>
      <c r="B123" s="16" t="s">
        <v>149</v>
      </c>
      <c r="C123" s="4" t="s">
        <v>75</v>
      </c>
      <c r="D123" s="4" t="s">
        <v>69</v>
      </c>
      <c r="E123" s="4" t="s">
        <v>411</v>
      </c>
      <c r="F123" s="4">
        <v>200</v>
      </c>
      <c r="G123" s="49">
        <v>14858.6</v>
      </c>
      <c r="H123" s="13">
        <v>8943.5</v>
      </c>
      <c r="I123" s="62">
        <f>H123/G123</f>
        <v>0.6019073129366158</v>
      </c>
      <c r="J123" s="72">
        <f>H123-G123</f>
        <v>-5915.1</v>
      </c>
      <c r="K123" s="57"/>
      <c r="L123" s="117"/>
      <c r="M123" s="137"/>
    </row>
    <row r="124" spans="1:13" ht="54.75" customHeight="1">
      <c r="A124" s="14" t="s">
        <v>413</v>
      </c>
      <c r="B124" s="11" t="s">
        <v>149</v>
      </c>
      <c r="C124" s="12" t="s">
        <v>75</v>
      </c>
      <c r="D124" s="12" t="s">
        <v>69</v>
      </c>
      <c r="E124" s="12" t="s">
        <v>415</v>
      </c>
      <c r="F124" s="4"/>
      <c r="G124" s="49">
        <v>6350.4</v>
      </c>
      <c r="H124" s="13">
        <v>8943.5</v>
      </c>
      <c r="I124" s="62">
        <f>H124/G124</f>
        <v>1.4083364827412448</v>
      </c>
      <c r="J124" s="72">
        <f>H124-G124</f>
        <v>2593.1000000000004</v>
      </c>
      <c r="K124" s="57">
        <f>K125</f>
        <v>0</v>
      </c>
      <c r="L124" s="117"/>
      <c r="M124" s="137"/>
    </row>
    <row r="125" spans="1:13" ht="36.75" customHeight="1">
      <c r="A125" s="14" t="s">
        <v>414</v>
      </c>
      <c r="B125" s="16" t="s">
        <v>149</v>
      </c>
      <c r="C125" s="4" t="s">
        <v>75</v>
      </c>
      <c r="D125" s="4" t="s">
        <v>69</v>
      </c>
      <c r="E125" s="4" t="s">
        <v>415</v>
      </c>
      <c r="F125" s="4">
        <v>200</v>
      </c>
      <c r="G125" s="49">
        <v>14858.6</v>
      </c>
      <c r="H125" s="13">
        <v>8943.5</v>
      </c>
      <c r="I125" s="62">
        <f>H125/G125</f>
        <v>0.6019073129366158</v>
      </c>
      <c r="J125" s="72">
        <f>H125-G125</f>
        <v>-5915.1</v>
      </c>
      <c r="K125" s="57"/>
      <c r="L125" s="117"/>
      <c r="M125" s="137"/>
    </row>
    <row r="126" spans="1:13" ht="24.75" customHeight="1">
      <c r="A126" s="40" t="s">
        <v>77</v>
      </c>
      <c r="B126" s="149" t="s">
        <v>149</v>
      </c>
      <c r="C126" s="42" t="s">
        <v>75</v>
      </c>
      <c r="D126" s="42" t="s">
        <v>72</v>
      </c>
      <c r="E126" s="42"/>
      <c r="F126" s="42"/>
      <c r="G126" s="44">
        <f aca="true" t="shared" si="14" ref="G126:L126">G127+G128</f>
        <v>5.3</v>
      </c>
      <c r="H126" s="44">
        <f t="shared" si="14"/>
        <v>1.4</v>
      </c>
      <c r="I126" s="44">
        <f t="shared" si="14"/>
        <v>0.7134615384615384</v>
      </c>
      <c r="J126" s="83">
        <f t="shared" si="14"/>
        <v>-3.9</v>
      </c>
      <c r="K126" s="105">
        <f>K127</f>
        <v>49</v>
      </c>
      <c r="L126" s="126">
        <f t="shared" si="14"/>
        <v>0</v>
      </c>
      <c r="M126" s="105"/>
    </row>
    <row r="127" spans="1:13" ht="37.5">
      <c r="A127" s="14" t="s">
        <v>361</v>
      </c>
      <c r="B127" s="11" t="s">
        <v>149</v>
      </c>
      <c r="C127" s="12" t="s">
        <v>75</v>
      </c>
      <c r="D127" s="12" t="s">
        <v>72</v>
      </c>
      <c r="E127" s="12" t="s">
        <v>360</v>
      </c>
      <c r="F127" s="4"/>
      <c r="G127" s="15">
        <v>4</v>
      </c>
      <c r="H127" s="13">
        <f>H128</f>
        <v>0.7</v>
      </c>
      <c r="I127" s="62">
        <f>H127/G127</f>
        <v>0.175</v>
      </c>
      <c r="J127" s="72">
        <f>H127-G127</f>
        <v>-3.3</v>
      </c>
      <c r="K127" s="100">
        <f>K128</f>
        <v>49</v>
      </c>
      <c r="L127" s="117"/>
      <c r="M127" s="137"/>
    </row>
    <row r="128" spans="1:13" s="21" customFormat="1" ht="62.25" customHeight="1">
      <c r="A128" s="14" t="s">
        <v>341</v>
      </c>
      <c r="B128" s="16" t="s">
        <v>149</v>
      </c>
      <c r="C128" s="4" t="s">
        <v>75</v>
      </c>
      <c r="D128" s="4" t="s">
        <v>72</v>
      </c>
      <c r="E128" s="4" t="s">
        <v>360</v>
      </c>
      <c r="F128" s="4">
        <v>100</v>
      </c>
      <c r="G128" s="49">
        <v>1.3</v>
      </c>
      <c r="H128" s="13">
        <v>0.7</v>
      </c>
      <c r="I128" s="62">
        <f>H128/G128</f>
        <v>0.5384615384615384</v>
      </c>
      <c r="J128" s="72">
        <f>H128-G128</f>
        <v>-0.6000000000000001</v>
      </c>
      <c r="K128" s="57">
        <v>49</v>
      </c>
      <c r="L128" s="129"/>
      <c r="M128" s="138"/>
    </row>
    <row r="129" spans="1:13" ht="25.5" customHeight="1">
      <c r="A129" s="40" t="s">
        <v>27</v>
      </c>
      <c r="B129" s="43" t="s">
        <v>149</v>
      </c>
      <c r="C129" s="42" t="s">
        <v>75</v>
      </c>
      <c r="D129" s="42" t="s">
        <v>75</v>
      </c>
      <c r="E129" s="42"/>
      <c r="F129" s="42"/>
      <c r="G129" s="44" t="e">
        <f>G130+#REF!+G134+#REF!</f>
        <v>#REF!</v>
      </c>
      <c r="H129" s="44" t="e">
        <f>H130+#REF!+H134+#REF!</f>
        <v>#REF!</v>
      </c>
      <c r="I129" s="44" t="e">
        <f>I130+#REF!+I134+#REF!</f>
        <v>#REF!</v>
      </c>
      <c r="J129" s="83" t="e">
        <f>J130+#REF!+J134+#REF!</f>
        <v>#REF!</v>
      </c>
      <c r="K129" s="105">
        <f>K133+K130</f>
        <v>1530</v>
      </c>
      <c r="L129" s="126" t="e">
        <f>L130+#REF!+L134+#REF!</f>
        <v>#REF!</v>
      </c>
      <c r="M129" s="105"/>
    </row>
    <row r="130" spans="1:13" ht="60.75" customHeight="1">
      <c r="A130" s="10" t="s">
        <v>393</v>
      </c>
      <c r="B130" s="11" t="s">
        <v>149</v>
      </c>
      <c r="C130" s="12" t="s">
        <v>75</v>
      </c>
      <c r="D130" s="12" t="s">
        <v>75</v>
      </c>
      <c r="E130" s="12" t="s">
        <v>394</v>
      </c>
      <c r="F130" s="12"/>
      <c r="G130" s="13">
        <f aca="true" t="shared" si="15" ref="G130:L130">G132</f>
        <v>14</v>
      </c>
      <c r="H130" s="13">
        <f t="shared" si="15"/>
        <v>0.2</v>
      </c>
      <c r="I130" s="13">
        <f t="shared" si="15"/>
        <v>0.014285714285714287</v>
      </c>
      <c r="J130" s="81">
        <f t="shared" si="15"/>
        <v>-13.8</v>
      </c>
      <c r="K130" s="101">
        <f t="shared" si="15"/>
        <v>21.2</v>
      </c>
      <c r="L130" s="121">
        <f t="shared" si="15"/>
        <v>0</v>
      </c>
      <c r="M130" s="101"/>
    </row>
    <row r="131" spans="1:13" s="21" customFormat="1" ht="60.75" customHeight="1">
      <c r="A131" s="14" t="s">
        <v>395</v>
      </c>
      <c r="B131" s="16" t="s">
        <v>149</v>
      </c>
      <c r="C131" s="4" t="s">
        <v>75</v>
      </c>
      <c r="D131" s="4" t="s">
        <v>75</v>
      </c>
      <c r="E131" s="4" t="s">
        <v>396</v>
      </c>
      <c r="F131" s="4"/>
      <c r="G131" s="15"/>
      <c r="H131" s="49">
        <f>H132</f>
        <v>0.2</v>
      </c>
      <c r="I131" s="62" t="e">
        <f>H131/G131</f>
        <v>#DIV/0!</v>
      </c>
      <c r="J131" s="72">
        <f>H131-G131</f>
        <v>0.2</v>
      </c>
      <c r="K131" s="100">
        <f>K132</f>
        <v>21.2</v>
      </c>
      <c r="L131" s="129"/>
      <c r="M131" s="138"/>
    </row>
    <row r="132" spans="1:13" ht="43.5" customHeight="1">
      <c r="A132" s="14" t="s">
        <v>342</v>
      </c>
      <c r="B132" s="16" t="s">
        <v>149</v>
      </c>
      <c r="C132" s="4" t="s">
        <v>75</v>
      </c>
      <c r="D132" s="4" t="s">
        <v>75</v>
      </c>
      <c r="E132" s="4" t="s">
        <v>396</v>
      </c>
      <c r="F132" s="4">
        <v>200</v>
      </c>
      <c r="G132" s="49">
        <v>14</v>
      </c>
      <c r="H132" s="13">
        <v>0.2</v>
      </c>
      <c r="I132" s="62">
        <f>H132/G132</f>
        <v>0.014285714285714287</v>
      </c>
      <c r="J132" s="72">
        <f>H132-G132</f>
        <v>-13.8</v>
      </c>
      <c r="K132" s="57">
        <v>21.2</v>
      </c>
      <c r="L132" s="117"/>
      <c r="M132" s="137"/>
    </row>
    <row r="133" spans="1:13" ht="75" customHeight="1">
      <c r="A133" s="10" t="s">
        <v>383</v>
      </c>
      <c r="B133" s="11" t="s">
        <v>149</v>
      </c>
      <c r="C133" s="12" t="s">
        <v>75</v>
      </c>
      <c r="D133" s="12" t="s">
        <v>75</v>
      </c>
      <c r="E133" s="12" t="s">
        <v>382</v>
      </c>
      <c r="F133" s="12"/>
      <c r="G133" s="13"/>
      <c r="H133" s="13" t="e">
        <f>H134+#REF!</f>
        <v>#REF!</v>
      </c>
      <c r="I133" s="13" t="e">
        <f>I134+#REF!</f>
        <v>#REF!</v>
      </c>
      <c r="J133" s="81" t="e">
        <f>J134+#REF!</f>
        <v>#REF!</v>
      </c>
      <c r="K133" s="101">
        <f>K134+K140+K137</f>
        <v>1508.8</v>
      </c>
      <c r="L133" s="117"/>
      <c r="M133" s="137"/>
    </row>
    <row r="134" spans="1:13" ht="40.5" customHeight="1">
      <c r="A134" s="14" t="s">
        <v>386</v>
      </c>
      <c r="B134" s="11" t="s">
        <v>149</v>
      </c>
      <c r="C134" s="12" t="s">
        <v>75</v>
      </c>
      <c r="D134" s="12" t="s">
        <v>75</v>
      </c>
      <c r="E134" s="12" t="s">
        <v>385</v>
      </c>
      <c r="F134" s="12"/>
      <c r="G134" s="13"/>
      <c r="H134" s="13" t="e">
        <f>#REF!+H135</f>
        <v>#REF!</v>
      </c>
      <c r="I134" s="13" t="e">
        <f>#REF!+I135</f>
        <v>#REF!</v>
      </c>
      <c r="J134" s="81" t="e">
        <f>#REF!+J135</f>
        <v>#REF!</v>
      </c>
      <c r="K134" s="101">
        <f>K135+K136</f>
        <v>419.8</v>
      </c>
      <c r="L134" s="117"/>
      <c r="M134" s="137"/>
    </row>
    <row r="135" spans="1:13" ht="57.75" customHeight="1">
      <c r="A135" s="14" t="s">
        <v>341</v>
      </c>
      <c r="B135" s="16" t="s">
        <v>149</v>
      </c>
      <c r="C135" s="4" t="s">
        <v>75</v>
      </c>
      <c r="D135" s="4" t="s">
        <v>75</v>
      </c>
      <c r="E135" s="4" t="s">
        <v>385</v>
      </c>
      <c r="F135" s="4">
        <v>100</v>
      </c>
      <c r="G135" s="49">
        <v>234.6</v>
      </c>
      <c r="H135" s="49">
        <v>425.4</v>
      </c>
      <c r="I135" s="62">
        <f>H135/G135</f>
        <v>1.813299232736573</v>
      </c>
      <c r="J135" s="72">
        <f>H135-G135</f>
        <v>190.79999999999998</v>
      </c>
      <c r="K135" s="57">
        <v>338.6</v>
      </c>
      <c r="L135" s="117"/>
      <c r="M135" s="137"/>
    </row>
    <row r="136" spans="1:13" ht="39" customHeight="1">
      <c r="A136" s="14" t="s">
        <v>342</v>
      </c>
      <c r="B136" s="16" t="s">
        <v>149</v>
      </c>
      <c r="C136" s="4" t="s">
        <v>75</v>
      </c>
      <c r="D136" s="4" t="s">
        <v>75</v>
      </c>
      <c r="E136" s="4" t="s">
        <v>385</v>
      </c>
      <c r="F136" s="4">
        <v>200</v>
      </c>
      <c r="G136" s="49">
        <v>682.6</v>
      </c>
      <c r="H136" s="49">
        <v>425.4</v>
      </c>
      <c r="I136" s="62">
        <f>H136/G136</f>
        <v>0.6232053911514795</v>
      </c>
      <c r="J136" s="72">
        <f>H136-G136</f>
        <v>-257.20000000000005</v>
      </c>
      <c r="K136" s="57">
        <v>81.2</v>
      </c>
      <c r="L136" s="117"/>
      <c r="M136" s="137"/>
    </row>
    <row r="137" spans="1:13" ht="57.75" customHeight="1">
      <c r="A137" s="14" t="s">
        <v>392</v>
      </c>
      <c r="B137" s="16" t="s">
        <v>149</v>
      </c>
      <c r="C137" s="12" t="s">
        <v>75</v>
      </c>
      <c r="D137" s="12" t="s">
        <v>75</v>
      </c>
      <c r="E137" s="12" t="s">
        <v>389</v>
      </c>
      <c r="F137" s="12"/>
      <c r="G137" s="13">
        <f>G139</f>
        <v>615.9</v>
      </c>
      <c r="H137" s="13">
        <f>H139</f>
        <v>0</v>
      </c>
      <c r="I137" s="13">
        <f>I139</f>
        <v>0</v>
      </c>
      <c r="J137" s="81">
        <f>J139</f>
        <v>0</v>
      </c>
      <c r="K137" s="101">
        <f>K138+K139</f>
        <v>0</v>
      </c>
      <c r="L137" s="121">
        <f>L138+L139</f>
        <v>0</v>
      </c>
      <c r="M137" s="101"/>
    </row>
    <row r="138" spans="1:13" s="21" customFormat="1" ht="37.5" customHeight="1">
      <c r="A138" s="14" t="s">
        <v>390</v>
      </c>
      <c r="B138" s="16" t="s">
        <v>149</v>
      </c>
      <c r="C138" s="4" t="s">
        <v>75</v>
      </c>
      <c r="D138" s="4" t="s">
        <v>75</v>
      </c>
      <c r="E138" s="4" t="s">
        <v>389</v>
      </c>
      <c r="F138" s="4">
        <v>100</v>
      </c>
      <c r="G138" s="15"/>
      <c r="H138" s="49">
        <f>H139</f>
        <v>0</v>
      </c>
      <c r="I138" s="62" t="e">
        <f>H138/G138</f>
        <v>#DIV/0!</v>
      </c>
      <c r="J138" s="72">
        <f>H138-G138</f>
        <v>0</v>
      </c>
      <c r="K138" s="100"/>
      <c r="L138" s="129"/>
      <c r="M138" s="137"/>
    </row>
    <row r="139" spans="1:13" ht="45" customHeight="1">
      <c r="A139" s="14" t="s">
        <v>391</v>
      </c>
      <c r="B139" s="16" t="s">
        <v>149</v>
      </c>
      <c r="C139" s="4" t="s">
        <v>75</v>
      </c>
      <c r="D139" s="4" t="s">
        <v>75</v>
      </c>
      <c r="E139" s="4" t="s">
        <v>389</v>
      </c>
      <c r="F139" s="4">
        <v>200</v>
      </c>
      <c r="G139" s="49">
        <v>615.9</v>
      </c>
      <c r="H139" s="13"/>
      <c r="I139" s="62"/>
      <c r="J139" s="72"/>
      <c r="K139" s="57"/>
      <c r="L139" s="117"/>
      <c r="M139" s="137"/>
    </row>
    <row r="140" spans="1:13" ht="40.5" customHeight="1">
      <c r="A140" s="14" t="s">
        <v>387</v>
      </c>
      <c r="B140" s="11" t="s">
        <v>149</v>
      </c>
      <c r="C140" s="12" t="s">
        <v>75</v>
      </c>
      <c r="D140" s="12" t="s">
        <v>75</v>
      </c>
      <c r="E140" s="12" t="s">
        <v>388</v>
      </c>
      <c r="F140" s="12"/>
      <c r="G140" s="13"/>
      <c r="H140" s="13" t="e">
        <f aca="true" t="shared" si="16" ref="H140:J141">H142+H143</f>
        <v>#REF!</v>
      </c>
      <c r="I140" s="13" t="e">
        <f t="shared" si="16"/>
        <v>#REF!</v>
      </c>
      <c r="J140" s="81" t="e">
        <f t="shared" si="16"/>
        <v>#REF!</v>
      </c>
      <c r="K140" s="101">
        <f>K141</f>
        <v>1089</v>
      </c>
      <c r="L140" s="117"/>
      <c r="M140" s="137"/>
    </row>
    <row r="141" spans="1:13" ht="40.5" customHeight="1">
      <c r="A141" s="14" t="s">
        <v>342</v>
      </c>
      <c r="B141" s="16" t="s">
        <v>149</v>
      </c>
      <c r="C141" s="4" t="s">
        <v>75</v>
      </c>
      <c r="D141" s="4" t="s">
        <v>75</v>
      </c>
      <c r="E141" s="4" t="s">
        <v>388</v>
      </c>
      <c r="F141" s="4">
        <v>200</v>
      </c>
      <c r="G141" s="13"/>
      <c r="H141" s="13">
        <f t="shared" si="16"/>
        <v>7310.799999999999</v>
      </c>
      <c r="I141" s="13">
        <f t="shared" si="16"/>
        <v>593.3507880754272</v>
      </c>
      <c r="J141" s="81">
        <f t="shared" si="16"/>
        <v>3177.2</v>
      </c>
      <c r="K141" s="59">
        <v>1089</v>
      </c>
      <c r="L141" s="117"/>
      <c r="M141" s="137"/>
    </row>
    <row r="142" spans="1:13" ht="26.25" customHeight="1">
      <c r="A142" s="141" t="s">
        <v>28</v>
      </c>
      <c r="B142" s="142" t="s">
        <v>149</v>
      </c>
      <c r="C142" s="143" t="s">
        <v>75</v>
      </c>
      <c r="D142" s="143" t="s">
        <v>71</v>
      </c>
      <c r="E142" s="144"/>
      <c r="F142" s="144"/>
      <c r="G142" s="145" t="e">
        <f>G143+G150+G154</f>
        <v>#REF!</v>
      </c>
      <c r="H142" s="145" t="e">
        <f>H143+H150</f>
        <v>#REF!</v>
      </c>
      <c r="I142" s="145" t="e">
        <f>I143+I150</f>
        <v>#REF!</v>
      </c>
      <c r="J142" s="146" t="e">
        <f>J143+J150</f>
        <v>#REF!</v>
      </c>
      <c r="K142" s="187">
        <f>K143+K147+K150+K158+K160+K162</f>
        <v>10689.7</v>
      </c>
      <c r="L142" s="108" t="e">
        <f>L143+#REF!+#REF!+#REF!+L150+L154+L157</f>
        <v>#REF!</v>
      </c>
      <c r="M142" s="108"/>
    </row>
    <row r="143" spans="1:13" s="21" customFormat="1" ht="76.5" customHeight="1">
      <c r="A143" s="14" t="s">
        <v>6</v>
      </c>
      <c r="B143" s="11" t="s">
        <v>149</v>
      </c>
      <c r="C143" s="12" t="s">
        <v>75</v>
      </c>
      <c r="D143" s="12" t="s">
        <v>71</v>
      </c>
      <c r="E143" s="12" t="s">
        <v>252</v>
      </c>
      <c r="F143" s="12"/>
      <c r="G143" s="13">
        <f aca="true" t="shared" si="17" ref="G143:L143">G144+G145+G147</f>
        <v>2683.4</v>
      </c>
      <c r="H143" s="13">
        <f t="shared" si="17"/>
        <v>5063.2</v>
      </c>
      <c r="I143" s="13">
        <f t="shared" si="17"/>
        <v>592.2371224327753</v>
      </c>
      <c r="J143" s="81">
        <f t="shared" si="17"/>
        <v>2947.8</v>
      </c>
      <c r="K143" s="101">
        <f>K144+K145+K146</f>
        <v>5824.6</v>
      </c>
      <c r="L143" s="121">
        <f t="shared" si="17"/>
        <v>484</v>
      </c>
      <c r="M143" s="101"/>
    </row>
    <row r="144" spans="1:13" s="21" customFormat="1" ht="58.5" customHeight="1">
      <c r="A144" s="14" t="s">
        <v>341</v>
      </c>
      <c r="B144" s="16" t="s">
        <v>149</v>
      </c>
      <c r="C144" s="4" t="s">
        <v>75</v>
      </c>
      <c r="D144" s="4" t="s">
        <v>71</v>
      </c>
      <c r="E144" s="4" t="s">
        <v>252</v>
      </c>
      <c r="F144" s="4">
        <v>100</v>
      </c>
      <c r="G144" s="15">
        <v>2018.2</v>
      </c>
      <c r="H144" s="13">
        <f>H145</f>
        <v>2247.6</v>
      </c>
      <c r="I144" s="62">
        <f>H144/G144</f>
        <v>1.1136656426518678</v>
      </c>
      <c r="J144" s="72">
        <f>H144-G144</f>
        <v>229.39999999999986</v>
      </c>
      <c r="K144" s="57">
        <v>2098.8</v>
      </c>
      <c r="L144" s="129"/>
      <c r="M144" s="138"/>
    </row>
    <row r="145" spans="1:13" s="21" customFormat="1" ht="37.5">
      <c r="A145" s="14" t="s">
        <v>342</v>
      </c>
      <c r="B145" s="16" t="s">
        <v>149</v>
      </c>
      <c r="C145" s="4" t="s">
        <v>75</v>
      </c>
      <c r="D145" s="4" t="s">
        <v>71</v>
      </c>
      <c r="E145" s="4" t="s">
        <v>252</v>
      </c>
      <c r="F145" s="4">
        <v>200</v>
      </c>
      <c r="G145" s="15">
        <v>97.2</v>
      </c>
      <c r="H145" s="13">
        <f>H149</f>
        <v>2247.6</v>
      </c>
      <c r="I145" s="62">
        <f>H145/G145</f>
        <v>23.123456790123456</v>
      </c>
      <c r="J145" s="72">
        <f>H145-G145</f>
        <v>2150.4</v>
      </c>
      <c r="K145" s="57">
        <v>3391.9</v>
      </c>
      <c r="L145" s="129"/>
      <c r="M145" s="138"/>
    </row>
    <row r="146" spans="1:13" s="21" customFormat="1" ht="37.5">
      <c r="A146" s="14" t="s">
        <v>343</v>
      </c>
      <c r="B146" s="16" t="s">
        <v>149</v>
      </c>
      <c r="C146" s="4" t="s">
        <v>75</v>
      </c>
      <c r="D146" s="4" t="s">
        <v>71</v>
      </c>
      <c r="E146" s="4" t="s">
        <v>252</v>
      </c>
      <c r="F146" s="4">
        <v>850</v>
      </c>
      <c r="G146" s="15">
        <v>97.2</v>
      </c>
      <c r="H146" s="13" t="e">
        <f>#REF!</f>
        <v>#REF!</v>
      </c>
      <c r="I146" s="62" t="e">
        <f>H146/G146</f>
        <v>#REF!</v>
      </c>
      <c r="J146" s="72" t="e">
        <f>H146-G146</f>
        <v>#REF!</v>
      </c>
      <c r="K146" s="57">
        <v>333.9</v>
      </c>
      <c r="L146" s="129"/>
      <c r="M146" s="138"/>
    </row>
    <row r="147" spans="1:13" ht="56.25" customHeight="1">
      <c r="A147" s="14" t="s">
        <v>371</v>
      </c>
      <c r="B147" s="11" t="s">
        <v>149</v>
      </c>
      <c r="C147" s="12" t="s">
        <v>75</v>
      </c>
      <c r="D147" s="12" t="s">
        <v>71</v>
      </c>
      <c r="E147" s="12" t="s">
        <v>301</v>
      </c>
      <c r="F147" s="4"/>
      <c r="G147" s="49">
        <f>G148+G149</f>
        <v>568</v>
      </c>
      <c r="H147" s="49">
        <v>568</v>
      </c>
      <c r="I147" s="49">
        <v>568</v>
      </c>
      <c r="J147" s="72">
        <v>568</v>
      </c>
      <c r="K147" s="57">
        <f>K148+K149</f>
        <v>494</v>
      </c>
      <c r="L147" s="122">
        <v>484</v>
      </c>
      <c r="M147" s="57"/>
    </row>
    <row r="148" spans="1:13" ht="55.5" customHeight="1">
      <c r="A148" s="14" t="s">
        <v>339</v>
      </c>
      <c r="B148" s="16" t="s">
        <v>149</v>
      </c>
      <c r="C148" s="4" t="s">
        <v>75</v>
      </c>
      <c r="D148" s="4" t="s">
        <v>71</v>
      </c>
      <c r="E148" s="4" t="s">
        <v>301</v>
      </c>
      <c r="F148" s="4">
        <v>100</v>
      </c>
      <c r="G148" s="49">
        <v>514.2</v>
      </c>
      <c r="H148" s="13">
        <v>2247.6</v>
      </c>
      <c r="I148" s="62">
        <f>H148/G148</f>
        <v>4.371061843640606</v>
      </c>
      <c r="J148" s="72">
        <f>H148-G148</f>
        <v>1733.3999999999999</v>
      </c>
      <c r="K148" s="57">
        <v>448</v>
      </c>
      <c r="L148" s="117"/>
      <c r="M148" s="137"/>
    </row>
    <row r="149" spans="1:13" ht="36.75" customHeight="1">
      <c r="A149" s="14" t="s">
        <v>340</v>
      </c>
      <c r="B149" s="16" t="s">
        <v>149</v>
      </c>
      <c r="C149" s="4" t="s">
        <v>75</v>
      </c>
      <c r="D149" s="4" t="s">
        <v>71</v>
      </c>
      <c r="E149" s="4" t="s">
        <v>301</v>
      </c>
      <c r="F149" s="4">
        <v>200</v>
      </c>
      <c r="G149" s="49">
        <v>53.8</v>
      </c>
      <c r="H149" s="13">
        <v>2247.6</v>
      </c>
      <c r="I149" s="62">
        <f>H149/G149</f>
        <v>41.77695167286245</v>
      </c>
      <c r="J149" s="72">
        <f>H149-G149</f>
        <v>2193.7999999999997</v>
      </c>
      <c r="K149" s="57">
        <v>46</v>
      </c>
      <c r="L149" s="117"/>
      <c r="M149" s="137"/>
    </row>
    <row r="150" spans="1:13" ht="90.75" customHeight="1">
      <c r="A150" s="14" t="s">
        <v>29</v>
      </c>
      <c r="B150" s="16" t="s">
        <v>149</v>
      </c>
      <c r="C150" s="12" t="s">
        <v>75</v>
      </c>
      <c r="D150" s="12" t="s">
        <v>71</v>
      </c>
      <c r="E150" s="12" t="s">
        <v>254</v>
      </c>
      <c r="F150" s="12"/>
      <c r="G150" s="13" t="e">
        <f>#REF!</f>
        <v>#REF!</v>
      </c>
      <c r="H150" s="13" t="e">
        <f>#REF!</f>
        <v>#REF!</v>
      </c>
      <c r="I150" s="13" t="e">
        <f>#REF!</f>
        <v>#REF!</v>
      </c>
      <c r="J150" s="81" t="e">
        <f>#REF!</f>
        <v>#REF!</v>
      </c>
      <c r="K150" s="101">
        <f>K151+K152+K153</f>
        <v>4246.7</v>
      </c>
      <c r="L150" s="121" t="e">
        <f>#REF!</f>
        <v>#REF!</v>
      </c>
      <c r="M150" s="101"/>
    </row>
    <row r="151" spans="1:13" ht="54" customHeight="1">
      <c r="A151" s="14" t="s">
        <v>341</v>
      </c>
      <c r="B151" s="16" t="s">
        <v>149</v>
      </c>
      <c r="C151" s="4" t="s">
        <v>75</v>
      </c>
      <c r="D151" s="4" t="s">
        <v>71</v>
      </c>
      <c r="E151" s="4" t="s">
        <v>254</v>
      </c>
      <c r="F151" s="4">
        <v>100</v>
      </c>
      <c r="G151" s="49">
        <v>2648.1</v>
      </c>
      <c r="H151" s="15">
        <v>2492.5</v>
      </c>
      <c r="I151" s="62">
        <f>H151/G151</f>
        <v>0.9412408896944979</v>
      </c>
      <c r="J151" s="72">
        <f>H151-G151</f>
        <v>-155.5999999999999</v>
      </c>
      <c r="K151" s="57">
        <f>2998.6+799.8</f>
        <v>3798.3999999999996</v>
      </c>
      <c r="L151" s="117"/>
      <c r="M151" s="137"/>
    </row>
    <row r="152" spans="1:13" ht="36.75" customHeight="1">
      <c r="A152" s="14" t="s">
        <v>342</v>
      </c>
      <c r="B152" s="16" t="s">
        <v>149</v>
      </c>
      <c r="C152" s="4" t="s">
        <v>75</v>
      </c>
      <c r="D152" s="4" t="s">
        <v>71</v>
      </c>
      <c r="E152" s="4" t="s">
        <v>254</v>
      </c>
      <c r="F152" s="4">
        <v>200</v>
      </c>
      <c r="G152" s="49">
        <v>411</v>
      </c>
      <c r="H152" s="15">
        <v>2492.5</v>
      </c>
      <c r="I152" s="62">
        <f>H152/G152</f>
        <v>6.064476885644769</v>
      </c>
      <c r="J152" s="72">
        <f>H152-G152</f>
        <v>2081.5</v>
      </c>
      <c r="K152" s="57">
        <f>542.8-40.7-51.2-2.6</f>
        <v>448.29999999999995</v>
      </c>
      <c r="L152" s="117"/>
      <c r="M152" s="137"/>
    </row>
    <row r="153" spans="1:13" ht="33.75" customHeight="1">
      <c r="A153" s="14" t="s">
        <v>343</v>
      </c>
      <c r="B153" s="16" t="s">
        <v>149</v>
      </c>
      <c r="C153" s="4" t="s">
        <v>75</v>
      </c>
      <c r="D153" s="4" t="s">
        <v>71</v>
      </c>
      <c r="E153" s="4" t="s">
        <v>254</v>
      </c>
      <c r="F153" s="4">
        <v>850</v>
      </c>
      <c r="G153" s="49">
        <v>0</v>
      </c>
      <c r="H153" s="15">
        <v>2492.5</v>
      </c>
      <c r="I153" s="62" t="e">
        <f>H153/G153</f>
        <v>#DIV/0!</v>
      </c>
      <c r="J153" s="72">
        <f>H153-G153</f>
        <v>2492.5</v>
      </c>
      <c r="K153" s="57">
        <v>0</v>
      </c>
      <c r="L153" s="117"/>
      <c r="M153" s="137"/>
    </row>
    <row r="154" spans="1:13" ht="17.25" customHeight="1" hidden="1">
      <c r="A154" s="14" t="s">
        <v>30</v>
      </c>
      <c r="B154" s="11" t="s">
        <v>149</v>
      </c>
      <c r="C154" s="12" t="s">
        <v>75</v>
      </c>
      <c r="D154" s="12" t="s">
        <v>71</v>
      </c>
      <c r="E154" s="12" t="s">
        <v>31</v>
      </c>
      <c r="F154" s="4"/>
      <c r="G154" s="63">
        <f>G157</f>
        <v>133.9</v>
      </c>
      <c r="H154" s="63">
        <f>H157</f>
        <v>14501.1</v>
      </c>
      <c r="I154" s="63" t="e">
        <f>I157</f>
        <v>#DIV/0!</v>
      </c>
      <c r="J154" s="79">
        <f>J157</f>
        <v>-2544.6000000000004</v>
      </c>
      <c r="K154" s="100">
        <f>K155+K156</f>
        <v>0</v>
      </c>
      <c r="L154" s="100">
        <f>L155+L156</f>
        <v>0</v>
      </c>
      <c r="M154" s="100"/>
    </row>
    <row r="155" spans="1:13" ht="33" customHeight="1" hidden="1">
      <c r="A155" s="14" t="s">
        <v>207</v>
      </c>
      <c r="B155" s="16" t="s">
        <v>149</v>
      </c>
      <c r="C155" s="4" t="s">
        <v>75</v>
      </c>
      <c r="D155" s="4" t="s">
        <v>71</v>
      </c>
      <c r="E155" s="4">
        <v>5220703</v>
      </c>
      <c r="F155" s="4">
        <v>200</v>
      </c>
      <c r="G155" s="15">
        <v>133.9</v>
      </c>
      <c r="H155" s="15">
        <f>H156+H157+H167</f>
        <v>29002.2</v>
      </c>
      <c r="I155" s="15" t="e">
        <f>I156+I157+I167</f>
        <v>#DIV/0!</v>
      </c>
      <c r="J155" s="80">
        <f>J156+J157+J167</f>
        <v>-5089.200000000001</v>
      </c>
      <c r="K155" s="59"/>
      <c r="L155" s="117"/>
      <c r="M155" s="137"/>
    </row>
    <row r="156" spans="1:13" ht="33" customHeight="1" hidden="1">
      <c r="A156" s="14" t="s">
        <v>183</v>
      </c>
      <c r="B156" s="16" t="s">
        <v>149</v>
      </c>
      <c r="C156" s="4" t="s">
        <v>75</v>
      </c>
      <c r="D156" s="4" t="s">
        <v>71</v>
      </c>
      <c r="E156" s="4">
        <v>5220703</v>
      </c>
      <c r="F156" s="4">
        <v>300</v>
      </c>
      <c r="G156" s="15">
        <v>133.9</v>
      </c>
      <c r="H156" s="15">
        <f>H157+H167+H169</f>
        <v>14501.1</v>
      </c>
      <c r="I156" s="15" t="e">
        <f>I157+I167+I169</f>
        <v>#DIV/0!</v>
      </c>
      <c r="J156" s="80">
        <f>J157+J167+J169</f>
        <v>-2544.6000000000004</v>
      </c>
      <c r="K156" s="59"/>
      <c r="L156" s="117"/>
      <c r="M156" s="137"/>
    </row>
    <row r="157" spans="1:13" ht="33" customHeight="1" hidden="1">
      <c r="A157" s="14" t="s">
        <v>197</v>
      </c>
      <c r="B157" s="16" t="s">
        <v>149</v>
      </c>
      <c r="C157" s="4" t="s">
        <v>75</v>
      </c>
      <c r="D157" s="4" t="s">
        <v>71</v>
      </c>
      <c r="E157" s="4">
        <v>7950000</v>
      </c>
      <c r="F157" s="4">
        <v>400</v>
      </c>
      <c r="G157" s="15">
        <v>133.9</v>
      </c>
      <c r="H157" s="15">
        <f>H167+H169+H170</f>
        <v>14501.1</v>
      </c>
      <c r="I157" s="15" t="e">
        <f>I167+I169+I170</f>
        <v>#DIV/0!</v>
      </c>
      <c r="J157" s="80">
        <f>J167+J169+J170</f>
        <v>-2544.6000000000004</v>
      </c>
      <c r="K157" s="59"/>
      <c r="L157" s="117"/>
      <c r="M157" s="137"/>
    </row>
    <row r="158" spans="1:13" s="21" customFormat="1" ht="111" customHeight="1">
      <c r="A158" s="186" t="s">
        <v>380</v>
      </c>
      <c r="B158" s="11" t="s">
        <v>149</v>
      </c>
      <c r="C158" s="12" t="s">
        <v>75</v>
      </c>
      <c r="D158" s="12" t="s">
        <v>71</v>
      </c>
      <c r="E158" s="12" t="s">
        <v>376</v>
      </c>
      <c r="F158" s="4"/>
      <c r="G158" s="30" t="e">
        <f>G159+#REF!+#REF!+G170+#REF!</f>
        <v>#REF!</v>
      </c>
      <c r="H158" s="30" t="e">
        <f>H159+#REF!+#REF!</f>
        <v>#REF!</v>
      </c>
      <c r="I158" s="30" t="e">
        <f>I159+#REF!+#REF!</f>
        <v>#REF!</v>
      </c>
      <c r="J158" s="86" t="e">
        <f>J159+#REF!+#REF!</f>
        <v>#REF!</v>
      </c>
      <c r="K158" s="104">
        <f>K159</f>
        <v>2.6</v>
      </c>
      <c r="L158" s="128">
        <v>192242</v>
      </c>
      <c r="M158" s="107"/>
    </row>
    <row r="159" spans="1:13" ht="37.5">
      <c r="A159" s="14" t="s">
        <v>368</v>
      </c>
      <c r="B159" s="16" t="s">
        <v>149</v>
      </c>
      <c r="C159" s="4" t="s">
        <v>75</v>
      </c>
      <c r="D159" s="4" t="s">
        <v>71</v>
      </c>
      <c r="E159" s="4" t="s">
        <v>376</v>
      </c>
      <c r="F159" s="4">
        <v>200</v>
      </c>
      <c r="G159" s="68">
        <v>180187</v>
      </c>
      <c r="H159" s="49">
        <v>134554.5</v>
      </c>
      <c r="I159" s="62">
        <f>H159/G159</f>
        <v>0.746749210542381</v>
      </c>
      <c r="J159" s="72">
        <f>H159-G159</f>
        <v>-45632.5</v>
      </c>
      <c r="K159" s="57">
        <v>2.6</v>
      </c>
      <c r="L159" s="117"/>
      <c r="M159" s="137"/>
    </row>
    <row r="160" spans="1:13" s="21" customFormat="1" ht="119.25" customHeight="1">
      <c r="A160" s="186" t="s">
        <v>381</v>
      </c>
      <c r="B160" s="11" t="s">
        <v>149</v>
      </c>
      <c r="C160" s="12" t="s">
        <v>75</v>
      </c>
      <c r="D160" s="12" t="s">
        <v>71</v>
      </c>
      <c r="E160" s="12" t="s">
        <v>375</v>
      </c>
      <c r="F160" s="4"/>
      <c r="G160" s="30" t="e">
        <f>G161+#REF!+#REF!+G170+#REF!</f>
        <v>#REF!</v>
      </c>
      <c r="H160" s="30" t="e">
        <f>H161+#REF!+#REF!</f>
        <v>#REF!</v>
      </c>
      <c r="I160" s="30" t="e">
        <f>I161+#REF!+#REF!</f>
        <v>#REF!</v>
      </c>
      <c r="J160" s="86" t="e">
        <f>J161+#REF!+#REF!</f>
        <v>#REF!</v>
      </c>
      <c r="K160" s="104">
        <f>K161</f>
        <v>51.2</v>
      </c>
      <c r="L160" s="128">
        <v>192242</v>
      </c>
      <c r="M160" s="107"/>
    </row>
    <row r="161" spans="1:13" ht="37.5">
      <c r="A161" s="14" t="s">
        <v>368</v>
      </c>
      <c r="B161" s="16" t="s">
        <v>149</v>
      </c>
      <c r="C161" s="4" t="s">
        <v>75</v>
      </c>
      <c r="D161" s="4" t="s">
        <v>71</v>
      </c>
      <c r="E161" s="4" t="s">
        <v>375</v>
      </c>
      <c r="F161" s="4">
        <v>200</v>
      </c>
      <c r="G161" s="68">
        <v>180187</v>
      </c>
      <c r="H161" s="49">
        <v>134554.5</v>
      </c>
      <c r="I161" s="62">
        <f>H161/G161</f>
        <v>0.746749210542381</v>
      </c>
      <c r="J161" s="72">
        <f>H161-G161</f>
        <v>-45632.5</v>
      </c>
      <c r="K161" s="57">
        <v>51.2</v>
      </c>
      <c r="L161" s="117"/>
      <c r="M161" s="137"/>
    </row>
    <row r="162" spans="1:13" ht="79.5" customHeight="1">
      <c r="A162" s="10" t="s">
        <v>374</v>
      </c>
      <c r="B162" s="11" t="s">
        <v>149</v>
      </c>
      <c r="C162" s="12" t="s">
        <v>75</v>
      </c>
      <c r="D162" s="12" t="s">
        <v>71</v>
      </c>
      <c r="E162" s="12" t="s">
        <v>372</v>
      </c>
      <c r="F162" s="12"/>
      <c r="G162" s="13" t="e">
        <f>#REF!</f>
        <v>#REF!</v>
      </c>
      <c r="H162" s="13" t="e">
        <f>#REF!</f>
        <v>#REF!</v>
      </c>
      <c r="I162" s="13" t="e">
        <f>#REF!</f>
        <v>#REF!</v>
      </c>
      <c r="J162" s="81" t="e">
        <f>#REF!</f>
        <v>#REF!</v>
      </c>
      <c r="K162" s="101">
        <f>K165+K163</f>
        <v>70.6</v>
      </c>
      <c r="L162" s="121" t="e">
        <f>#REF!</f>
        <v>#REF!</v>
      </c>
      <c r="M162" s="101"/>
    </row>
    <row r="163" spans="1:13" ht="75" customHeight="1">
      <c r="A163" s="14" t="s">
        <v>379</v>
      </c>
      <c r="B163" s="11" t="s">
        <v>149</v>
      </c>
      <c r="C163" s="12" t="s">
        <v>75</v>
      </c>
      <c r="D163" s="12" t="s">
        <v>71</v>
      </c>
      <c r="E163" s="12" t="s">
        <v>373</v>
      </c>
      <c r="F163" s="4"/>
      <c r="G163" s="49">
        <v>2648.1</v>
      </c>
      <c r="H163" s="15">
        <v>2492.5</v>
      </c>
      <c r="I163" s="62">
        <f aca="true" t="shared" si="18" ref="I163:I169">H163/G163</f>
        <v>0.9412408896944979</v>
      </c>
      <c r="J163" s="72">
        <f aca="true" t="shared" si="19" ref="J163:J169">H163-G163</f>
        <v>-155.5999999999999</v>
      </c>
      <c r="K163" s="100">
        <f>K164</f>
        <v>40.7</v>
      </c>
      <c r="L163" s="117"/>
      <c r="M163" s="137"/>
    </row>
    <row r="164" spans="1:13" ht="36.75" customHeight="1">
      <c r="A164" s="14" t="s">
        <v>342</v>
      </c>
      <c r="B164" s="16" t="s">
        <v>149</v>
      </c>
      <c r="C164" s="4" t="s">
        <v>75</v>
      </c>
      <c r="D164" s="4" t="s">
        <v>71</v>
      </c>
      <c r="E164" s="4" t="s">
        <v>373</v>
      </c>
      <c r="F164" s="4">
        <v>200</v>
      </c>
      <c r="G164" s="49">
        <v>411</v>
      </c>
      <c r="H164" s="15">
        <v>2492.5</v>
      </c>
      <c r="I164" s="62">
        <f t="shared" si="18"/>
        <v>6.064476885644769</v>
      </c>
      <c r="J164" s="72">
        <f t="shared" si="19"/>
        <v>2081.5</v>
      </c>
      <c r="K164" s="57">
        <v>40.7</v>
      </c>
      <c r="L164" s="117"/>
      <c r="M164" s="137"/>
    </row>
    <row r="165" spans="1:13" ht="75" customHeight="1">
      <c r="A165" s="14" t="s">
        <v>378</v>
      </c>
      <c r="B165" s="11" t="s">
        <v>149</v>
      </c>
      <c r="C165" s="12" t="s">
        <v>75</v>
      </c>
      <c r="D165" s="12" t="s">
        <v>71</v>
      </c>
      <c r="E165" s="12" t="s">
        <v>377</v>
      </c>
      <c r="F165" s="4"/>
      <c r="G165" s="49">
        <v>2648.1</v>
      </c>
      <c r="H165" s="15">
        <v>2492.5</v>
      </c>
      <c r="I165" s="62">
        <f t="shared" si="18"/>
        <v>0.9412408896944979</v>
      </c>
      <c r="J165" s="72">
        <f t="shared" si="19"/>
        <v>-155.5999999999999</v>
      </c>
      <c r="K165" s="57">
        <f>K166</f>
        <v>29.9</v>
      </c>
      <c r="L165" s="117"/>
      <c r="M165" s="137"/>
    </row>
    <row r="166" spans="1:13" ht="36.75" customHeight="1">
      <c r="A166" s="14" t="s">
        <v>342</v>
      </c>
      <c r="B166" s="16" t="s">
        <v>149</v>
      </c>
      <c r="C166" s="4" t="s">
        <v>75</v>
      </c>
      <c r="D166" s="4" t="s">
        <v>71</v>
      </c>
      <c r="E166" s="4" t="s">
        <v>377</v>
      </c>
      <c r="F166" s="4">
        <v>200</v>
      </c>
      <c r="G166" s="49">
        <v>411</v>
      </c>
      <c r="H166" s="15">
        <v>2492.5</v>
      </c>
      <c r="I166" s="62">
        <f t="shared" si="18"/>
        <v>6.064476885644769</v>
      </c>
      <c r="J166" s="72">
        <f t="shared" si="19"/>
        <v>2081.5</v>
      </c>
      <c r="K166" s="57">
        <v>29.9</v>
      </c>
      <c r="L166" s="117"/>
      <c r="M166" s="137"/>
    </row>
    <row r="167" spans="1:13" ht="23.25" customHeight="1">
      <c r="A167" s="14" t="s">
        <v>182</v>
      </c>
      <c r="B167" s="11" t="s">
        <v>149</v>
      </c>
      <c r="C167" s="12">
        <v>10</v>
      </c>
      <c r="D167" s="12" t="s">
        <v>67</v>
      </c>
      <c r="E167" s="12"/>
      <c r="F167" s="12"/>
      <c r="G167" s="49">
        <f>G169</f>
        <v>0</v>
      </c>
      <c r="H167" s="49"/>
      <c r="I167" s="62" t="e">
        <f t="shared" si="18"/>
        <v>#DIV/0!</v>
      </c>
      <c r="J167" s="72">
        <f t="shared" si="19"/>
        <v>0</v>
      </c>
      <c r="K167" s="57">
        <f>K168+K169</f>
        <v>0</v>
      </c>
      <c r="L167" s="57">
        <f>L168+L169</f>
        <v>0</v>
      </c>
      <c r="M167" s="57"/>
    </row>
    <row r="168" spans="1:13" ht="51.75" customHeight="1" hidden="1">
      <c r="A168" s="14" t="s">
        <v>98</v>
      </c>
      <c r="B168" s="16" t="s">
        <v>149</v>
      </c>
      <c r="C168" s="4">
        <v>10</v>
      </c>
      <c r="D168" s="4" t="s">
        <v>67</v>
      </c>
      <c r="E168" s="12" t="s">
        <v>215</v>
      </c>
      <c r="F168" s="12">
        <v>300</v>
      </c>
      <c r="G168" s="49"/>
      <c r="H168" s="49"/>
      <c r="I168" s="62" t="e">
        <f t="shared" si="18"/>
        <v>#DIV/0!</v>
      </c>
      <c r="J168" s="72">
        <f t="shared" si="19"/>
        <v>0</v>
      </c>
      <c r="K168" s="57"/>
      <c r="L168" s="117"/>
      <c r="M168" s="137"/>
    </row>
    <row r="169" spans="1:13" ht="22.5" customHeight="1" hidden="1">
      <c r="A169" s="14" t="s">
        <v>208</v>
      </c>
      <c r="B169" s="16" t="s">
        <v>149</v>
      </c>
      <c r="C169" s="4">
        <v>10</v>
      </c>
      <c r="D169" s="4" t="s">
        <v>67</v>
      </c>
      <c r="E169" s="12" t="s">
        <v>209</v>
      </c>
      <c r="F169" s="12">
        <v>300</v>
      </c>
      <c r="G169" s="49"/>
      <c r="H169" s="49"/>
      <c r="I169" s="62" t="e">
        <f t="shared" si="18"/>
        <v>#DIV/0!</v>
      </c>
      <c r="J169" s="72">
        <f t="shared" si="19"/>
        <v>0</v>
      </c>
      <c r="K169" s="57"/>
      <c r="L169" s="117"/>
      <c r="M169" s="137"/>
    </row>
    <row r="170" spans="1:13" ht="24" customHeight="1">
      <c r="A170" s="40" t="s">
        <v>173</v>
      </c>
      <c r="B170" s="149" t="s">
        <v>149</v>
      </c>
      <c r="C170" s="42">
        <v>10</v>
      </c>
      <c r="D170" s="42" t="s">
        <v>68</v>
      </c>
      <c r="E170" s="42" t="s">
        <v>164</v>
      </c>
      <c r="F170" s="42"/>
      <c r="G170" s="44">
        <f aca="true" t="shared" si="20" ref="G170:L170">G172+G173</f>
        <v>17045.7</v>
      </c>
      <c r="H170" s="44">
        <f t="shared" si="20"/>
        <v>14501.1</v>
      </c>
      <c r="I170" s="44" t="e">
        <f t="shared" si="20"/>
        <v>#DIV/0!</v>
      </c>
      <c r="J170" s="83">
        <f t="shared" si="20"/>
        <v>-2544.6000000000004</v>
      </c>
      <c r="K170" s="105">
        <f>K171+K173</f>
        <v>37763</v>
      </c>
      <c r="L170" s="121">
        <f t="shared" si="20"/>
        <v>0</v>
      </c>
      <c r="M170" s="101"/>
    </row>
    <row r="171" spans="1:13" ht="99.75" customHeight="1">
      <c r="A171" s="189" t="s">
        <v>397</v>
      </c>
      <c r="B171" s="11" t="s">
        <v>149</v>
      </c>
      <c r="C171" s="12">
        <v>10</v>
      </c>
      <c r="D171" s="12" t="s">
        <v>68</v>
      </c>
      <c r="E171" s="12" t="s">
        <v>398</v>
      </c>
      <c r="F171" s="4"/>
      <c r="G171" s="15"/>
      <c r="H171" s="13">
        <v>1634</v>
      </c>
      <c r="I171" s="62" t="e">
        <f>H171/G171</f>
        <v>#DIV/0!</v>
      </c>
      <c r="J171" s="72">
        <f>H171-G171</f>
        <v>1634</v>
      </c>
      <c r="K171" s="100">
        <f>K172</f>
        <v>4853</v>
      </c>
      <c r="L171" s="117"/>
      <c r="M171" s="137"/>
    </row>
    <row r="172" spans="1:13" ht="26.25" customHeight="1">
      <c r="A172" s="14" t="s">
        <v>399</v>
      </c>
      <c r="B172" s="16" t="s">
        <v>149</v>
      </c>
      <c r="C172" s="4">
        <v>10</v>
      </c>
      <c r="D172" s="4" t="s">
        <v>68</v>
      </c>
      <c r="E172" s="4" t="s">
        <v>398</v>
      </c>
      <c r="F172" s="4">
        <v>300</v>
      </c>
      <c r="G172" s="15"/>
      <c r="H172" s="13">
        <v>1634</v>
      </c>
      <c r="I172" s="62" t="e">
        <f>H172/G172</f>
        <v>#DIV/0!</v>
      </c>
      <c r="J172" s="72">
        <f>H172-G172</f>
        <v>1634</v>
      </c>
      <c r="K172" s="57">
        <v>4853</v>
      </c>
      <c r="L172" s="117"/>
      <c r="M172" s="137"/>
    </row>
    <row r="173" spans="1:13" ht="77.25" customHeight="1">
      <c r="A173" s="189" t="s">
        <v>400</v>
      </c>
      <c r="B173" s="11" t="s">
        <v>149</v>
      </c>
      <c r="C173" s="12">
        <v>10</v>
      </c>
      <c r="D173" s="12" t="s">
        <v>68</v>
      </c>
      <c r="E173" s="12" t="s">
        <v>401</v>
      </c>
      <c r="F173" s="12"/>
      <c r="G173" s="13">
        <f>G174+G175+G176</f>
        <v>17045.7</v>
      </c>
      <c r="H173" s="13">
        <f>H174+H175+H176</f>
        <v>12867.1</v>
      </c>
      <c r="I173" s="13" t="e">
        <f>I174+I175+I176</f>
        <v>#DIV/0!</v>
      </c>
      <c r="J173" s="81">
        <f>J174+J175+J176</f>
        <v>-4178.6</v>
      </c>
      <c r="K173" s="101">
        <f>K174+K175+K176</f>
        <v>32910</v>
      </c>
      <c r="L173" s="92"/>
      <c r="M173" s="137"/>
    </row>
    <row r="174" spans="1:13" ht="56.25" customHeight="1">
      <c r="A174" s="14" t="s">
        <v>405</v>
      </c>
      <c r="B174" s="16" t="s">
        <v>149</v>
      </c>
      <c r="C174" s="4">
        <v>10</v>
      </c>
      <c r="D174" s="4" t="s">
        <v>142</v>
      </c>
      <c r="E174" s="4" t="s">
        <v>402</v>
      </c>
      <c r="F174" s="4">
        <v>300</v>
      </c>
      <c r="G174" s="15"/>
      <c r="H174" s="13">
        <v>436.4</v>
      </c>
      <c r="I174" s="62" t="e">
        <f>H174/G174</f>
        <v>#DIV/0!</v>
      </c>
      <c r="J174" s="72">
        <f>H174-G174</f>
        <v>436.4</v>
      </c>
      <c r="K174" s="57">
        <v>7325</v>
      </c>
      <c r="L174" s="117"/>
      <c r="M174" s="137"/>
    </row>
    <row r="175" spans="1:13" ht="55.5" customHeight="1">
      <c r="A175" s="14" t="s">
        <v>425</v>
      </c>
      <c r="B175" s="16" t="s">
        <v>149</v>
      </c>
      <c r="C175" s="4">
        <v>10</v>
      </c>
      <c r="D175" s="4" t="s">
        <v>68</v>
      </c>
      <c r="E175" s="4" t="s">
        <v>403</v>
      </c>
      <c r="F175" s="4">
        <v>300</v>
      </c>
      <c r="G175" s="15">
        <v>272.5</v>
      </c>
      <c r="H175" s="13">
        <v>381</v>
      </c>
      <c r="I175" s="62">
        <f>H175/G175</f>
        <v>1.3981651376146789</v>
      </c>
      <c r="J175" s="72">
        <f>H175-G175</f>
        <v>108.5</v>
      </c>
      <c r="K175" s="57">
        <f>4243+99</f>
        <v>4342</v>
      </c>
      <c r="L175" s="117"/>
      <c r="M175" s="137"/>
    </row>
    <row r="176" spans="1:13" ht="56.25" customHeight="1">
      <c r="A176" s="14" t="s">
        <v>406</v>
      </c>
      <c r="B176" s="16" t="s">
        <v>149</v>
      </c>
      <c r="C176" s="4">
        <v>10</v>
      </c>
      <c r="D176" s="4" t="s">
        <v>68</v>
      </c>
      <c r="E176" s="4" t="s">
        <v>404</v>
      </c>
      <c r="F176" s="4">
        <v>300</v>
      </c>
      <c r="G176" s="49">
        <v>16773.2</v>
      </c>
      <c r="H176" s="15">
        <v>12049.7</v>
      </c>
      <c r="I176" s="62">
        <f>H176/G176</f>
        <v>0.7183900507953164</v>
      </c>
      <c r="J176" s="72">
        <f>H176-G176</f>
        <v>-4723.5</v>
      </c>
      <c r="K176" s="57">
        <f>21243</f>
        <v>21243</v>
      </c>
      <c r="L176" s="117"/>
      <c r="M176" s="137"/>
    </row>
    <row r="177" spans="1:13" ht="27.75" customHeight="1">
      <c r="A177" s="164" t="s">
        <v>153</v>
      </c>
      <c r="B177" s="151" t="s">
        <v>150</v>
      </c>
      <c r="C177" s="152"/>
      <c r="D177" s="152"/>
      <c r="E177" s="152"/>
      <c r="F177" s="152"/>
      <c r="G177" s="153" t="e">
        <f>G178+#REF!+G194+G185</f>
        <v>#REF!</v>
      </c>
      <c r="H177" s="153" t="e">
        <f>H178+#REF!+H194+H185</f>
        <v>#REF!</v>
      </c>
      <c r="I177" s="153" t="e">
        <f>I178+#REF!+I194+I185</f>
        <v>#DIV/0!</v>
      </c>
      <c r="J177" s="165" t="e">
        <f>J178+#REF!+J194+J185</f>
        <v>#REF!</v>
      </c>
      <c r="K177" s="166">
        <f>K178+K184+K194</f>
        <v>50755.600000000006</v>
      </c>
      <c r="L177" s="132" t="e">
        <f>L178+#REF!+L194+L185</f>
        <v>#REF!</v>
      </c>
      <c r="M177" s="109"/>
    </row>
    <row r="178" spans="1:13" ht="62.25" customHeight="1">
      <c r="A178" s="40" t="s">
        <v>13</v>
      </c>
      <c r="B178" s="192" t="s">
        <v>150</v>
      </c>
      <c r="C178" s="42" t="s">
        <v>66</v>
      </c>
      <c r="D178" s="42" t="s">
        <v>74</v>
      </c>
      <c r="E178" s="192"/>
      <c r="F178" s="192"/>
      <c r="G178" s="44">
        <f>G179</f>
        <v>4854.5</v>
      </c>
      <c r="H178" s="44">
        <f aca="true" t="shared" si="21" ref="H178:L179">H179</f>
        <v>12655.5</v>
      </c>
      <c r="I178" s="44" t="e">
        <f t="shared" si="21"/>
        <v>#DIV/0!</v>
      </c>
      <c r="J178" s="83">
        <f t="shared" si="21"/>
        <v>7801</v>
      </c>
      <c r="K178" s="105">
        <f t="shared" si="21"/>
        <v>6003</v>
      </c>
      <c r="L178" s="121">
        <f t="shared" si="21"/>
        <v>0</v>
      </c>
      <c r="M178" s="101"/>
    </row>
    <row r="179" spans="1:13" ht="76.5" customHeight="1">
      <c r="A179" s="14" t="s">
        <v>6</v>
      </c>
      <c r="B179" s="4" t="s">
        <v>150</v>
      </c>
      <c r="C179" s="4" t="s">
        <v>66</v>
      </c>
      <c r="D179" s="4" t="s">
        <v>74</v>
      </c>
      <c r="E179" s="4" t="s">
        <v>252</v>
      </c>
      <c r="F179" s="4"/>
      <c r="G179" s="15">
        <f>G180</f>
        <v>4854.5</v>
      </c>
      <c r="H179" s="15">
        <f t="shared" si="21"/>
        <v>12655.5</v>
      </c>
      <c r="I179" s="15" t="e">
        <f t="shared" si="21"/>
        <v>#DIV/0!</v>
      </c>
      <c r="J179" s="80">
        <f t="shared" si="21"/>
        <v>7801</v>
      </c>
      <c r="K179" s="59">
        <f t="shared" si="21"/>
        <v>6003</v>
      </c>
      <c r="L179" s="120">
        <f t="shared" si="21"/>
        <v>0</v>
      </c>
      <c r="M179" s="59"/>
    </row>
    <row r="180" spans="1:13" ht="40.5" customHeight="1">
      <c r="A180" s="14" t="s">
        <v>260</v>
      </c>
      <c r="B180" s="4" t="s">
        <v>150</v>
      </c>
      <c r="C180" s="4" t="s">
        <v>66</v>
      </c>
      <c r="D180" s="4" t="s">
        <v>74</v>
      </c>
      <c r="E180" s="4" t="s">
        <v>252</v>
      </c>
      <c r="F180" s="4"/>
      <c r="G180" s="15">
        <f aca="true" t="shared" si="22" ref="G180:L180">G181+G182+G183</f>
        <v>4854.5</v>
      </c>
      <c r="H180" s="15">
        <f t="shared" si="22"/>
        <v>12655.5</v>
      </c>
      <c r="I180" s="15" t="e">
        <f t="shared" si="22"/>
        <v>#DIV/0!</v>
      </c>
      <c r="J180" s="80">
        <f t="shared" si="22"/>
        <v>7801</v>
      </c>
      <c r="K180" s="59">
        <f t="shared" si="22"/>
        <v>6003</v>
      </c>
      <c r="L180" s="120">
        <f t="shared" si="22"/>
        <v>0</v>
      </c>
      <c r="M180" s="59"/>
    </row>
    <row r="181" spans="1:13" ht="38.25" customHeight="1">
      <c r="A181" s="14" t="s">
        <v>263</v>
      </c>
      <c r="B181" s="4" t="s">
        <v>150</v>
      </c>
      <c r="C181" s="4" t="s">
        <v>66</v>
      </c>
      <c r="D181" s="4" t="s">
        <v>74</v>
      </c>
      <c r="E181" s="4" t="s">
        <v>252</v>
      </c>
      <c r="F181" s="4">
        <v>100</v>
      </c>
      <c r="G181" s="49">
        <v>4323.6</v>
      </c>
      <c r="H181" s="49">
        <v>4218.5</v>
      </c>
      <c r="I181" s="62">
        <f>H181/G181</f>
        <v>0.9756915533351835</v>
      </c>
      <c r="J181" s="72">
        <f>H181-G181</f>
        <v>-105.10000000000036</v>
      </c>
      <c r="K181" s="57">
        <v>5505.1</v>
      </c>
      <c r="L181" s="117"/>
      <c r="M181" s="137"/>
    </row>
    <row r="182" spans="1:13" ht="38.25" customHeight="1">
      <c r="A182" s="14" t="s">
        <v>262</v>
      </c>
      <c r="B182" s="4" t="s">
        <v>150</v>
      </c>
      <c r="C182" s="4" t="s">
        <v>66</v>
      </c>
      <c r="D182" s="4" t="s">
        <v>74</v>
      </c>
      <c r="E182" s="4" t="s">
        <v>252</v>
      </c>
      <c r="F182" s="4">
        <v>200</v>
      </c>
      <c r="G182" s="49">
        <v>530.9</v>
      </c>
      <c r="H182" s="49">
        <v>4218.5</v>
      </c>
      <c r="I182" s="62">
        <f>H182/G182</f>
        <v>7.94594085515163</v>
      </c>
      <c r="J182" s="72">
        <f>H182-G182</f>
        <v>3687.6</v>
      </c>
      <c r="K182" s="57">
        <v>491.2</v>
      </c>
      <c r="L182" s="117"/>
      <c r="M182" s="137"/>
    </row>
    <row r="183" spans="1:13" ht="27" customHeight="1">
      <c r="A183" s="14" t="s">
        <v>279</v>
      </c>
      <c r="B183" s="4" t="s">
        <v>150</v>
      </c>
      <c r="C183" s="4" t="s">
        <v>66</v>
      </c>
      <c r="D183" s="4" t="s">
        <v>74</v>
      </c>
      <c r="E183" s="4" t="s">
        <v>252</v>
      </c>
      <c r="F183" s="4">
        <v>850</v>
      </c>
      <c r="G183" s="49">
        <v>0</v>
      </c>
      <c r="H183" s="49">
        <v>4218.5</v>
      </c>
      <c r="I183" s="62" t="e">
        <f>H183/G183</f>
        <v>#DIV/0!</v>
      </c>
      <c r="J183" s="72">
        <f>H183-G183</f>
        <v>4218.5</v>
      </c>
      <c r="K183" s="57">
        <v>6.7</v>
      </c>
      <c r="L183" s="117">
        <v>0</v>
      </c>
      <c r="M183" s="137"/>
    </row>
    <row r="184" spans="1:13" ht="22.5" customHeight="1">
      <c r="A184" s="40" t="s">
        <v>261</v>
      </c>
      <c r="B184" s="192" t="s">
        <v>150</v>
      </c>
      <c r="C184" s="42" t="s">
        <v>66</v>
      </c>
      <c r="D184" s="42">
        <v>13</v>
      </c>
      <c r="E184" s="192"/>
      <c r="F184" s="192"/>
      <c r="G184" s="44">
        <f aca="true" t="shared" si="23" ref="G184:L184">G185</f>
        <v>0</v>
      </c>
      <c r="H184" s="44">
        <f t="shared" si="23"/>
        <v>0</v>
      </c>
      <c r="I184" s="44">
        <f t="shared" si="23"/>
        <v>0</v>
      </c>
      <c r="J184" s="83">
        <f t="shared" si="23"/>
        <v>0</v>
      </c>
      <c r="K184" s="105">
        <f t="shared" si="23"/>
        <v>3010.8</v>
      </c>
      <c r="L184" s="121">
        <f t="shared" si="23"/>
        <v>0</v>
      </c>
      <c r="M184" s="101"/>
    </row>
    <row r="185" spans="1:13" ht="37.5" customHeight="1">
      <c r="A185" s="14" t="s">
        <v>253</v>
      </c>
      <c r="B185" s="4" t="s">
        <v>150</v>
      </c>
      <c r="C185" s="4" t="s">
        <v>66</v>
      </c>
      <c r="D185" s="4">
        <v>13</v>
      </c>
      <c r="E185" s="4" t="s">
        <v>254</v>
      </c>
      <c r="F185" s="4"/>
      <c r="G185" s="49"/>
      <c r="H185" s="15"/>
      <c r="I185" s="62"/>
      <c r="J185" s="72"/>
      <c r="K185" s="57">
        <f>K186+K187</f>
        <v>3010.8</v>
      </c>
      <c r="L185" s="117"/>
      <c r="M185" s="137"/>
    </row>
    <row r="186" spans="1:13" ht="58.5" customHeight="1">
      <c r="A186" s="14" t="s">
        <v>263</v>
      </c>
      <c r="B186" s="5" t="s">
        <v>150</v>
      </c>
      <c r="C186" s="4" t="s">
        <v>66</v>
      </c>
      <c r="D186" s="4">
        <v>13</v>
      </c>
      <c r="E186" s="4" t="s">
        <v>254</v>
      </c>
      <c r="F186" s="4">
        <v>100</v>
      </c>
      <c r="G186" s="49">
        <f>G187</f>
        <v>0</v>
      </c>
      <c r="H186" s="15">
        <f>H187</f>
        <v>0</v>
      </c>
      <c r="I186" s="62"/>
      <c r="J186" s="72">
        <f>H186-G186</f>
        <v>0</v>
      </c>
      <c r="K186" s="57">
        <v>2164.5</v>
      </c>
      <c r="L186" s="117"/>
      <c r="M186" s="137"/>
    </row>
    <row r="187" spans="1:13" ht="37.5" customHeight="1">
      <c r="A187" s="14" t="s">
        <v>262</v>
      </c>
      <c r="B187" s="5" t="s">
        <v>150</v>
      </c>
      <c r="C187" s="4" t="s">
        <v>66</v>
      </c>
      <c r="D187" s="4">
        <v>13</v>
      </c>
      <c r="E187" s="4" t="s">
        <v>254</v>
      </c>
      <c r="F187" s="4">
        <v>200</v>
      </c>
      <c r="G187" s="49"/>
      <c r="H187" s="15"/>
      <c r="I187" s="62"/>
      <c r="J187" s="72">
        <f>H187-G187</f>
        <v>0</v>
      </c>
      <c r="K187" s="57">
        <v>846.3</v>
      </c>
      <c r="L187" s="117"/>
      <c r="M187" s="137"/>
    </row>
    <row r="188" spans="1:13" ht="56.25" hidden="1">
      <c r="A188" s="10" t="s">
        <v>61</v>
      </c>
      <c r="B188" s="4" t="s">
        <v>150</v>
      </c>
      <c r="C188" s="12">
        <v>11</v>
      </c>
      <c r="D188" s="12" t="s">
        <v>69</v>
      </c>
      <c r="E188" s="12"/>
      <c r="F188" s="12"/>
      <c r="G188" s="13">
        <f>SUM(G189:G189)</f>
        <v>0</v>
      </c>
      <c r="H188" s="13">
        <f>SUM(H189:H189)</f>
        <v>3999.5</v>
      </c>
      <c r="I188" s="62" t="e">
        <f aca="true" t="shared" si="24" ref="I188:I193">H188/G188</f>
        <v>#DIV/0!</v>
      </c>
      <c r="J188" s="72">
        <f aca="true" t="shared" si="25" ref="J188:J193">H188-G188</f>
        <v>3999.5</v>
      </c>
      <c r="K188" s="57"/>
      <c r="L188" s="117"/>
      <c r="M188" s="137"/>
    </row>
    <row r="189" spans="1:13" ht="37.5" hidden="1">
      <c r="A189" s="14" t="s">
        <v>104</v>
      </c>
      <c r="B189" s="4" t="s">
        <v>150</v>
      </c>
      <c r="C189" s="4">
        <v>11</v>
      </c>
      <c r="D189" s="4" t="s">
        <v>69</v>
      </c>
      <c r="E189" s="4" t="s">
        <v>105</v>
      </c>
      <c r="F189" s="4" t="s">
        <v>103</v>
      </c>
      <c r="G189" s="49"/>
      <c r="H189" s="13">
        <v>3999.5</v>
      </c>
      <c r="I189" s="62" t="e">
        <f t="shared" si="24"/>
        <v>#DIV/0!</v>
      </c>
      <c r="J189" s="72">
        <f t="shared" si="25"/>
        <v>3999.5</v>
      </c>
      <c r="K189" s="57"/>
      <c r="L189" s="117"/>
      <c r="M189" s="137"/>
    </row>
    <row r="190" spans="1:13" ht="30.75" customHeight="1" hidden="1">
      <c r="A190" s="76" t="s">
        <v>62</v>
      </c>
      <c r="B190" s="4" t="s">
        <v>150</v>
      </c>
      <c r="C190" s="12">
        <v>11</v>
      </c>
      <c r="D190" s="12" t="s">
        <v>67</v>
      </c>
      <c r="E190" s="12"/>
      <c r="F190" s="12"/>
      <c r="G190" s="13">
        <f>G191+G193</f>
        <v>0</v>
      </c>
      <c r="H190" s="13">
        <f>H191+H193</f>
        <v>1387.2</v>
      </c>
      <c r="I190" s="62" t="e">
        <f t="shared" si="24"/>
        <v>#DIV/0!</v>
      </c>
      <c r="J190" s="72">
        <f t="shared" si="25"/>
        <v>1387.2</v>
      </c>
      <c r="K190" s="57"/>
      <c r="L190" s="117"/>
      <c r="M190" s="137"/>
    </row>
    <row r="191" spans="1:13" ht="18.75" hidden="1">
      <c r="A191" s="14" t="s">
        <v>65</v>
      </c>
      <c r="B191" s="4" t="s">
        <v>150</v>
      </c>
      <c r="C191" s="4">
        <v>11</v>
      </c>
      <c r="D191" s="4" t="s">
        <v>67</v>
      </c>
      <c r="E191" s="4" t="s">
        <v>64</v>
      </c>
      <c r="F191" s="4"/>
      <c r="G191" s="15"/>
      <c r="H191" s="13">
        <f>H192</f>
        <v>894.2</v>
      </c>
      <c r="I191" s="62" t="e">
        <f t="shared" si="24"/>
        <v>#DIV/0!</v>
      </c>
      <c r="J191" s="72">
        <f t="shared" si="25"/>
        <v>894.2</v>
      </c>
      <c r="K191" s="57"/>
      <c r="L191" s="117"/>
      <c r="M191" s="137"/>
    </row>
    <row r="192" spans="1:13" ht="56.25" hidden="1">
      <c r="A192" s="14" t="s">
        <v>63</v>
      </c>
      <c r="B192" s="4" t="s">
        <v>150</v>
      </c>
      <c r="C192" s="4">
        <v>11</v>
      </c>
      <c r="D192" s="4" t="s">
        <v>67</v>
      </c>
      <c r="E192" s="4" t="s">
        <v>64</v>
      </c>
      <c r="F192" s="4" t="s">
        <v>90</v>
      </c>
      <c r="G192" s="49"/>
      <c r="H192" s="13">
        <v>894.2</v>
      </c>
      <c r="I192" s="62" t="e">
        <f t="shared" si="24"/>
        <v>#DIV/0!</v>
      </c>
      <c r="J192" s="72">
        <f t="shared" si="25"/>
        <v>894.2</v>
      </c>
      <c r="K192" s="57"/>
      <c r="L192" s="117"/>
      <c r="M192" s="137"/>
    </row>
    <row r="193" spans="1:13" ht="37.5" hidden="1">
      <c r="A193" s="14" t="s">
        <v>15</v>
      </c>
      <c r="B193" s="4" t="s">
        <v>150</v>
      </c>
      <c r="C193" s="4">
        <v>11</v>
      </c>
      <c r="D193" s="4" t="s">
        <v>67</v>
      </c>
      <c r="E193" s="4" t="s">
        <v>16</v>
      </c>
      <c r="F193" s="4" t="s">
        <v>90</v>
      </c>
      <c r="G193" s="49"/>
      <c r="H193" s="15">
        <v>493</v>
      </c>
      <c r="I193" s="62" t="e">
        <f t="shared" si="24"/>
        <v>#DIV/0!</v>
      </c>
      <c r="J193" s="72">
        <f t="shared" si="25"/>
        <v>493</v>
      </c>
      <c r="K193" s="57"/>
      <c r="L193" s="117"/>
      <c r="M193" s="137"/>
    </row>
    <row r="194" spans="1:13" ht="23.25" customHeight="1">
      <c r="A194" s="40" t="s">
        <v>55</v>
      </c>
      <c r="B194" s="42" t="s">
        <v>150</v>
      </c>
      <c r="C194" s="42"/>
      <c r="D194" s="42"/>
      <c r="E194" s="42"/>
      <c r="F194" s="42"/>
      <c r="G194" s="45" t="e">
        <f>G198+G199+#REF!+#REF!+#REF!+#REF!+#REF!+#REF!+G195</f>
        <v>#REF!</v>
      </c>
      <c r="H194" s="45" t="e">
        <f>H198+H199+#REF!+#REF!+#REF!+#REF!+#REF!+#REF!+H195</f>
        <v>#REF!</v>
      </c>
      <c r="I194" s="45" t="e">
        <f>I198+I199+#REF!+#REF!+#REF!+#REF!+#REF!+#REF!+I195</f>
        <v>#DIV/0!</v>
      </c>
      <c r="J194" s="84" t="e">
        <f>J198+J199+#REF!+#REF!+#REF!+#REF!+#REF!+#REF!+J195</f>
        <v>#REF!</v>
      </c>
      <c r="K194" s="106">
        <f>SUM(K196:K208)+K209+K211</f>
        <v>41741.8</v>
      </c>
      <c r="L194" s="106" t="e">
        <f>L197+L198+L199+#REF!+#REF!+#REF!+#REF!+#REF!+#REF!+L195+L196</f>
        <v>#REF!</v>
      </c>
      <c r="M194" s="106"/>
    </row>
    <row r="195" spans="1:13" ht="1.5" customHeight="1" hidden="1">
      <c r="A195" s="14" t="s">
        <v>184</v>
      </c>
      <c r="B195" s="4" t="s">
        <v>150</v>
      </c>
      <c r="C195" s="4" t="s">
        <v>66</v>
      </c>
      <c r="D195" s="4" t="s">
        <v>174</v>
      </c>
      <c r="E195" s="4" t="s">
        <v>118</v>
      </c>
      <c r="F195" s="4">
        <v>540</v>
      </c>
      <c r="G195" s="49">
        <v>67.9</v>
      </c>
      <c r="H195" s="15">
        <f>H198</f>
        <v>20</v>
      </c>
      <c r="I195" s="62"/>
      <c r="J195" s="72">
        <f aca="true" t="shared" si="26" ref="J195:J207">H195-G195</f>
        <v>-47.900000000000006</v>
      </c>
      <c r="K195" s="57"/>
      <c r="L195" s="117"/>
      <c r="M195" s="137"/>
    </row>
    <row r="196" spans="1:13" ht="54.75" customHeight="1">
      <c r="A196" s="14" t="s">
        <v>231</v>
      </c>
      <c r="B196" s="4" t="s">
        <v>150</v>
      </c>
      <c r="C196" s="4" t="s">
        <v>176</v>
      </c>
      <c r="D196" s="4">
        <v>13</v>
      </c>
      <c r="E196" s="4" t="s">
        <v>264</v>
      </c>
      <c r="F196" s="4">
        <v>530</v>
      </c>
      <c r="G196" s="13"/>
      <c r="H196" s="49">
        <v>4323.5</v>
      </c>
      <c r="I196" s="62" t="e">
        <f>H196/G196</f>
        <v>#DIV/0!</v>
      </c>
      <c r="J196" s="72">
        <f>H196-G196</f>
        <v>4323.5</v>
      </c>
      <c r="K196" s="57">
        <v>207</v>
      </c>
      <c r="L196" s="117"/>
      <c r="M196" s="137"/>
    </row>
    <row r="197" spans="1:13" ht="39.75" customHeight="1" hidden="1">
      <c r="A197" s="14" t="s">
        <v>210</v>
      </c>
      <c r="B197" s="4" t="s">
        <v>150</v>
      </c>
      <c r="C197" s="12" t="s">
        <v>68</v>
      </c>
      <c r="D197" s="33" t="s">
        <v>211</v>
      </c>
      <c r="E197" s="12">
        <v>5223900</v>
      </c>
      <c r="F197" s="12">
        <v>520</v>
      </c>
      <c r="G197" s="13">
        <v>0</v>
      </c>
      <c r="H197" s="15">
        <v>20</v>
      </c>
      <c r="I197" s="62" t="e">
        <f>H197/G197</f>
        <v>#DIV/0!</v>
      </c>
      <c r="J197" s="72">
        <f t="shared" si="26"/>
        <v>20</v>
      </c>
      <c r="K197" s="57"/>
      <c r="L197" s="117"/>
      <c r="M197" s="137"/>
    </row>
    <row r="198" spans="1:13" ht="57" customHeight="1" hidden="1">
      <c r="A198" s="14" t="s">
        <v>203</v>
      </c>
      <c r="B198" s="4" t="s">
        <v>150</v>
      </c>
      <c r="C198" s="12" t="s">
        <v>68</v>
      </c>
      <c r="D198" s="12" t="s">
        <v>74</v>
      </c>
      <c r="E198" s="12">
        <v>1001299</v>
      </c>
      <c r="F198" s="12">
        <v>520</v>
      </c>
      <c r="G198" s="13">
        <v>0</v>
      </c>
      <c r="H198" s="15">
        <v>20</v>
      </c>
      <c r="I198" s="62" t="e">
        <f>H198/G198</f>
        <v>#DIV/0!</v>
      </c>
      <c r="J198" s="72">
        <f t="shared" si="26"/>
        <v>20</v>
      </c>
      <c r="K198" s="57"/>
      <c r="L198" s="117"/>
      <c r="M198" s="137"/>
    </row>
    <row r="199" spans="1:13" ht="56.25" customHeight="1">
      <c r="A199" s="14" t="s">
        <v>230</v>
      </c>
      <c r="B199" s="4" t="s">
        <v>150</v>
      </c>
      <c r="C199" s="4" t="s">
        <v>175</v>
      </c>
      <c r="D199" s="4" t="s">
        <v>67</v>
      </c>
      <c r="E199" s="4" t="s">
        <v>265</v>
      </c>
      <c r="F199" s="4">
        <v>530</v>
      </c>
      <c r="G199" s="13">
        <v>1067.2</v>
      </c>
      <c r="H199" s="49">
        <v>4323.5</v>
      </c>
      <c r="I199" s="62">
        <f>H199/G199</f>
        <v>4.051255622188905</v>
      </c>
      <c r="J199" s="72">
        <f>H199-G199</f>
        <v>3256.3</v>
      </c>
      <c r="K199" s="57">
        <v>1299.4</v>
      </c>
      <c r="L199" s="117"/>
      <c r="M199" s="137"/>
    </row>
    <row r="200" spans="1:13" ht="137.25" customHeight="1">
      <c r="A200" s="14" t="s">
        <v>270</v>
      </c>
      <c r="B200" s="4" t="s">
        <v>150</v>
      </c>
      <c r="C200" s="4" t="s">
        <v>67</v>
      </c>
      <c r="D200" s="4" t="s">
        <v>71</v>
      </c>
      <c r="E200" s="4" t="s">
        <v>266</v>
      </c>
      <c r="F200" s="4">
        <v>540</v>
      </c>
      <c r="G200" s="13">
        <v>62.6</v>
      </c>
      <c r="H200" s="49">
        <v>4323.5</v>
      </c>
      <c r="I200" s="62">
        <f>H200/G200</f>
        <v>69.06549520766772</v>
      </c>
      <c r="J200" s="72">
        <f>H200-G200</f>
        <v>4260.9</v>
      </c>
      <c r="K200" s="57">
        <v>70</v>
      </c>
      <c r="L200" s="117"/>
      <c r="M200" s="137"/>
    </row>
    <row r="201" spans="1:13" ht="117.75" customHeight="1">
      <c r="A201" s="14" t="s">
        <v>269</v>
      </c>
      <c r="B201" s="4" t="s">
        <v>150</v>
      </c>
      <c r="C201" s="4" t="s">
        <v>142</v>
      </c>
      <c r="D201" s="4" t="s">
        <v>71</v>
      </c>
      <c r="E201" s="4" t="s">
        <v>266</v>
      </c>
      <c r="F201" s="4">
        <v>540</v>
      </c>
      <c r="G201" s="13">
        <v>747.7</v>
      </c>
      <c r="H201" s="15">
        <v>450</v>
      </c>
      <c r="I201" s="62"/>
      <c r="J201" s="72">
        <f t="shared" si="26"/>
        <v>-297.70000000000005</v>
      </c>
      <c r="K201" s="57">
        <v>10931.3</v>
      </c>
      <c r="L201" s="117"/>
      <c r="M201" s="137"/>
    </row>
    <row r="202" spans="1:13" ht="61.5" customHeight="1">
      <c r="A202" s="14" t="s">
        <v>268</v>
      </c>
      <c r="B202" s="4" t="s">
        <v>150</v>
      </c>
      <c r="C202" s="4" t="s">
        <v>142</v>
      </c>
      <c r="D202" s="4" t="s">
        <v>71</v>
      </c>
      <c r="E202" s="4" t="s">
        <v>267</v>
      </c>
      <c r="F202" s="4">
        <v>521</v>
      </c>
      <c r="G202" s="13">
        <v>747.7</v>
      </c>
      <c r="H202" s="15">
        <v>450</v>
      </c>
      <c r="I202" s="62"/>
      <c r="J202" s="72">
        <f>H202-G202</f>
        <v>-297.70000000000005</v>
      </c>
      <c r="K202" s="57">
        <v>4665.5</v>
      </c>
      <c r="L202" s="117"/>
      <c r="M202" s="137"/>
    </row>
    <row r="203" spans="1:13" ht="114.75" customHeight="1">
      <c r="A203" s="14" t="s">
        <v>225</v>
      </c>
      <c r="B203" s="4" t="s">
        <v>150</v>
      </c>
      <c r="C203" s="4" t="s">
        <v>68</v>
      </c>
      <c r="D203" s="4">
        <v>12</v>
      </c>
      <c r="E203" s="4" t="s">
        <v>266</v>
      </c>
      <c r="F203" s="4">
        <v>540</v>
      </c>
      <c r="G203" s="13">
        <v>747.7</v>
      </c>
      <c r="H203" s="15">
        <v>450</v>
      </c>
      <c r="I203" s="62"/>
      <c r="J203" s="72">
        <f t="shared" si="26"/>
        <v>-297.70000000000005</v>
      </c>
      <c r="K203" s="57">
        <v>82</v>
      </c>
      <c r="L203" s="117"/>
      <c r="M203" s="137"/>
    </row>
    <row r="204" spans="1:13" ht="123" customHeight="1">
      <c r="A204" s="14" t="s">
        <v>227</v>
      </c>
      <c r="B204" s="4" t="s">
        <v>150</v>
      </c>
      <c r="C204" s="4" t="s">
        <v>72</v>
      </c>
      <c r="D204" s="4" t="s">
        <v>67</v>
      </c>
      <c r="E204" s="4" t="s">
        <v>266</v>
      </c>
      <c r="F204" s="4">
        <v>540</v>
      </c>
      <c r="G204" s="13">
        <v>747.7</v>
      </c>
      <c r="H204" s="15">
        <v>450</v>
      </c>
      <c r="I204" s="62"/>
      <c r="J204" s="72">
        <f t="shared" si="26"/>
        <v>-297.70000000000005</v>
      </c>
      <c r="K204" s="57">
        <v>98.8</v>
      </c>
      <c r="L204" s="117"/>
      <c r="M204" s="137"/>
    </row>
    <row r="205" spans="1:13" ht="123" customHeight="1">
      <c r="A205" s="14" t="s">
        <v>228</v>
      </c>
      <c r="B205" s="4" t="s">
        <v>150</v>
      </c>
      <c r="C205" s="4" t="s">
        <v>72</v>
      </c>
      <c r="D205" s="4" t="s">
        <v>67</v>
      </c>
      <c r="E205" s="4" t="s">
        <v>266</v>
      </c>
      <c r="F205" s="4">
        <v>540</v>
      </c>
      <c r="G205" s="13">
        <v>747.7</v>
      </c>
      <c r="H205" s="15">
        <v>450</v>
      </c>
      <c r="I205" s="62"/>
      <c r="J205" s="72">
        <f>H205-G205</f>
        <v>-297.70000000000005</v>
      </c>
      <c r="K205" s="57">
        <v>202.4</v>
      </c>
      <c r="L205" s="117"/>
      <c r="M205" s="137"/>
    </row>
    <row r="206" spans="1:13" ht="153" customHeight="1">
      <c r="A206" s="14" t="s">
        <v>229</v>
      </c>
      <c r="B206" s="4" t="s">
        <v>150</v>
      </c>
      <c r="C206" s="4" t="s">
        <v>70</v>
      </c>
      <c r="D206" s="4" t="s">
        <v>66</v>
      </c>
      <c r="E206" s="4" t="s">
        <v>427</v>
      </c>
      <c r="F206" s="4">
        <v>540</v>
      </c>
      <c r="G206" s="13">
        <v>62.6</v>
      </c>
      <c r="H206" s="49">
        <v>4323.5</v>
      </c>
      <c r="I206" s="62">
        <f>H206/G206</f>
        <v>69.06549520766772</v>
      </c>
      <c r="J206" s="72">
        <f>H206-G206</f>
        <v>4260.9</v>
      </c>
      <c r="K206" s="57">
        <v>592.7</v>
      </c>
      <c r="L206" s="117"/>
      <c r="M206" s="137"/>
    </row>
    <row r="207" spans="1:13" ht="132" customHeight="1">
      <c r="A207" s="14" t="s">
        <v>226</v>
      </c>
      <c r="B207" s="4" t="s">
        <v>150</v>
      </c>
      <c r="C207" s="4" t="s">
        <v>70</v>
      </c>
      <c r="D207" s="4" t="s">
        <v>68</v>
      </c>
      <c r="E207" s="4" t="s">
        <v>426</v>
      </c>
      <c r="F207" s="4">
        <v>540</v>
      </c>
      <c r="G207" s="13">
        <v>62.6</v>
      </c>
      <c r="H207" s="49">
        <v>4323.5</v>
      </c>
      <c r="I207" s="62">
        <f>H207/G207</f>
        <v>69.06549520766772</v>
      </c>
      <c r="J207" s="72">
        <f t="shared" si="26"/>
        <v>4260.9</v>
      </c>
      <c r="K207" s="57">
        <v>72.2</v>
      </c>
      <c r="L207" s="117"/>
      <c r="M207" s="137"/>
    </row>
    <row r="208" spans="1:13" ht="96" customHeight="1">
      <c r="A208" s="14" t="s">
        <v>274</v>
      </c>
      <c r="B208" s="4" t="s">
        <v>150</v>
      </c>
      <c r="C208" s="4">
        <v>10</v>
      </c>
      <c r="D208" s="4" t="s">
        <v>66</v>
      </c>
      <c r="E208" s="4" t="s">
        <v>421</v>
      </c>
      <c r="F208" s="4">
        <v>540</v>
      </c>
      <c r="G208" s="13">
        <v>62.6</v>
      </c>
      <c r="H208" s="49">
        <v>4323.5</v>
      </c>
      <c r="I208" s="62">
        <f>H208/G208</f>
        <v>69.06549520766772</v>
      </c>
      <c r="J208" s="72">
        <f>H208-G208</f>
        <v>4260.9</v>
      </c>
      <c r="K208" s="57">
        <v>1604.3</v>
      </c>
      <c r="L208" s="117"/>
      <c r="M208" s="137"/>
    </row>
    <row r="209" spans="1:13" ht="27" customHeight="1">
      <c r="A209" s="14" t="s">
        <v>233</v>
      </c>
      <c r="B209" s="12" t="s">
        <v>150</v>
      </c>
      <c r="C209" s="12">
        <v>13</v>
      </c>
      <c r="D209" s="12" t="s">
        <v>66</v>
      </c>
      <c r="E209" s="4"/>
      <c r="F209" s="4"/>
      <c r="G209" s="13">
        <v>62.6</v>
      </c>
      <c r="H209" s="49">
        <v>4323.5</v>
      </c>
      <c r="I209" s="62">
        <f>H209/G209</f>
        <v>69.06549520766772</v>
      </c>
      <c r="J209" s="72">
        <f>H209-G209</f>
        <v>4260.9</v>
      </c>
      <c r="K209" s="57">
        <f>K210</f>
        <v>0</v>
      </c>
      <c r="L209" s="117"/>
      <c r="M209" s="137"/>
    </row>
    <row r="210" spans="1:13" ht="22.5" customHeight="1">
      <c r="A210" s="14" t="s">
        <v>234</v>
      </c>
      <c r="B210" s="4" t="s">
        <v>150</v>
      </c>
      <c r="C210" s="4">
        <v>13</v>
      </c>
      <c r="D210" s="4" t="s">
        <v>66</v>
      </c>
      <c r="E210" s="4" t="s">
        <v>235</v>
      </c>
      <c r="F210" s="4">
        <v>730</v>
      </c>
      <c r="G210" s="13">
        <v>62.6</v>
      </c>
      <c r="H210" s="49">
        <v>4323.5</v>
      </c>
      <c r="I210" s="62">
        <f>H210/G210</f>
        <v>69.06549520766772</v>
      </c>
      <c r="J210" s="72">
        <f>H210-G210</f>
        <v>4260.9</v>
      </c>
      <c r="K210" s="57"/>
      <c r="L210" s="117"/>
      <c r="M210" s="137"/>
    </row>
    <row r="211" spans="1:13" ht="54.75" customHeight="1">
      <c r="A211" s="10" t="s">
        <v>56</v>
      </c>
      <c r="B211" s="4" t="s">
        <v>150</v>
      </c>
      <c r="C211" s="12">
        <v>14</v>
      </c>
      <c r="D211" s="33" t="s">
        <v>218</v>
      </c>
      <c r="E211" s="12"/>
      <c r="F211" s="12"/>
      <c r="G211" s="13">
        <f>G214</f>
        <v>17603</v>
      </c>
      <c r="H211" s="13">
        <f>H214</f>
        <v>10946.9</v>
      </c>
      <c r="I211" s="13">
        <f>I214</f>
        <v>0.6218769527921377</v>
      </c>
      <c r="J211" s="81">
        <f>J214</f>
        <v>-6656.1</v>
      </c>
      <c r="K211" s="101">
        <f>K214+K215</f>
        <v>21916.2</v>
      </c>
      <c r="L211" s="121">
        <f>L214</f>
        <v>0</v>
      </c>
      <c r="M211" s="101"/>
    </row>
    <row r="212" spans="1:13" ht="18.75" hidden="1">
      <c r="A212" s="14" t="s">
        <v>57</v>
      </c>
      <c r="B212" s="4" t="s">
        <v>150</v>
      </c>
      <c r="C212" s="4">
        <v>14</v>
      </c>
      <c r="D212" s="4" t="s">
        <v>66</v>
      </c>
      <c r="E212" s="4" t="s">
        <v>58</v>
      </c>
      <c r="F212" s="4"/>
      <c r="G212" s="15"/>
      <c r="H212" s="13">
        <f>H213</f>
        <v>10946.9</v>
      </c>
      <c r="I212" s="62" t="e">
        <f>H212/G212</f>
        <v>#DIV/0!</v>
      </c>
      <c r="J212" s="72">
        <f>H212-G212</f>
        <v>10946.9</v>
      </c>
      <c r="K212" s="57"/>
      <c r="L212" s="117"/>
      <c r="M212" s="137"/>
    </row>
    <row r="213" spans="1:13" ht="18.75" hidden="1">
      <c r="A213" s="14" t="s">
        <v>57</v>
      </c>
      <c r="B213" s="4" t="s">
        <v>150</v>
      </c>
      <c r="C213" s="4">
        <v>14</v>
      </c>
      <c r="D213" s="4" t="s">
        <v>66</v>
      </c>
      <c r="E213" s="4" t="s">
        <v>59</v>
      </c>
      <c r="F213" s="4"/>
      <c r="G213" s="15"/>
      <c r="H213" s="15">
        <f>H214</f>
        <v>10946.9</v>
      </c>
      <c r="I213" s="62" t="e">
        <f>H213/G213</f>
        <v>#DIV/0!</v>
      </c>
      <c r="J213" s="72">
        <f>H213-G213</f>
        <v>10946.9</v>
      </c>
      <c r="K213" s="57"/>
      <c r="L213" s="117"/>
      <c r="M213" s="137"/>
    </row>
    <row r="214" spans="1:13" ht="45" customHeight="1">
      <c r="A214" s="14" t="s">
        <v>60</v>
      </c>
      <c r="B214" s="4" t="s">
        <v>150</v>
      </c>
      <c r="C214" s="4">
        <v>14</v>
      </c>
      <c r="D214" s="4" t="s">
        <v>66</v>
      </c>
      <c r="E214" s="4" t="s">
        <v>271</v>
      </c>
      <c r="F214" s="4">
        <v>510</v>
      </c>
      <c r="G214" s="49">
        <v>17603</v>
      </c>
      <c r="H214" s="15">
        <v>10946.9</v>
      </c>
      <c r="I214" s="62">
        <f>H214/G214</f>
        <v>0.6218769527921377</v>
      </c>
      <c r="J214" s="72">
        <f>H214-G214</f>
        <v>-6656.1</v>
      </c>
      <c r="K214" s="57">
        <f>1607+3929.8</f>
        <v>5536.8</v>
      </c>
      <c r="L214" s="117"/>
      <c r="M214" s="137"/>
    </row>
    <row r="215" spans="1:13" ht="36.75" customHeight="1">
      <c r="A215" s="14" t="s">
        <v>272</v>
      </c>
      <c r="B215" s="4" t="s">
        <v>150</v>
      </c>
      <c r="C215" s="12">
        <v>14</v>
      </c>
      <c r="D215" s="12" t="s">
        <v>69</v>
      </c>
      <c r="E215" s="4" t="s">
        <v>273</v>
      </c>
      <c r="F215" s="4">
        <v>510</v>
      </c>
      <c r="G215" s="63">
        <v>3274</v>
      </c>
      <c r="H215" s="15">
        <v>7513.7</v>
      </c>
      <c r="I215" s="62"/>
      <c r="J215" s="72">
        <f>H215-G215</f>
        <v>4239.7</v>
      </c>
      <c r="K215" s="57">
        <v>16379.4</v>
      </c>
      <c r="L215" s="117"/>
      <c r="M215" s="137"/>
    </row>
    <row r="216" spans="1:13" ht="51.75" customHeight="1">
      <c r="A216" s="19" t="s">
        <v>15</v>
      </c>
      <c r="B216" s="36">
        <v>818</v>
      </c>
      <c r="C216" s="20"/>
      <c r="D216" s="20"/>
      <c r="E216" s="20"/>
      <c r="F216" s="20"/>
      <c r="G216" s="37">
        <f>G217+G218+G219</f>
        <v>1945.1999999999998</v>
      </c>
      <c r="H216" s="37">
        <f>H217+H218+H219</f>
        <v>4891.5</v>
      </c>
      <c r="I216" s="37" t="e">
        <f>I217+I218+I219</f>
        <v>#DIV/0!</v>
      </c>
      <c r="J216" s="88">
        <f>J217+J218+J219</f>
        <v>2946.3</v>
      </c>
      <c r="K216" s="110">
        <f>K217+K218+K219</f>
        <v>608</v>
      </c>
      <c r="L216" s="133">
        <f>L217+L218</f>
        <v>0</v>
      </c>
      <c r="M216" s="110"/>
    </row>
    <row r="217" spans="1:13" ht="51.75" customHeight="1">
      <c r="A217" s="14" t="s">
        <v>179</v>
      </c>
      <c r="B217" s="5">
        <v>818</v>
      </c>
      <c r="C217" s="4" t="s">
        <v>67</v>
      </c>
      <c r="D217" s="4" t="s">
        <v>142</v>
      </c>
      <c r="E217" s="4" t="s">
        <v>216</v>
      </c>
      <c r="F217" s="4">
        <v>100</v>
      </c>
      <c r="G217" s="49">
        <v>1147.3</v>
      </c>
      <c r="H217" s="15">
        <v>1630.5</v>
      </c>
      <c r="I217" s="62">
        <f>H217/G217</f>
        <v>1.4211627298875622</v>
      </c>
      <c r="J217" s="72">
        <f>H217-G217</f>
        <v>483.20000000000005</v>
      </c>
      <c r="K217" s="57">
        <v>379.3</v>
      </c>
      <c r="L217" s="117"/>
      <c r="M217" s="137"/>
    </row>
    <row r="218" spans="1:13" ht="51.75" customHeight="1">
      <c r="A218" s="14" t="s">
        <v>17</v>
      </c>
      <c r="B218" s="5">
        <v>818</v>
      </c>
      <c r="C218" s="4" t="s">
        <v>67</v>
      </c>
      <c r="D218" s="4" t="s">
        <v>142</v>
      </c>
      <c r="E218" s="4" t="s">
        <v>216</v>
      </c>
      <c r="F218" s="4">
        <v>200</v>
      </c>
      <c r="G218" s="49">
        <v>797.9</v>
      </c>
      <c r="H218" s="15">
        <v>1630.5</v>
      </c>
      <c r="I218" s="62">
        <f>H218/G218</f>
        <v>2.0434891590424864</v>
      </c>
      <c r="J218" s="72">
        <f>H218-G218</f>
        <v>832.6</v>
      </c>
      <c r="K218" s="57">
        <v>212.2</v>
      </c>
      <c r="L218" s="117"/>
      <c r="M218" s="137"/>
    </row>
    <row r="219" spans="1:13" ht="51.75" customHeight="1" thickBot="1">
      <c r="A219" s="47" t="s">
        <v>17</v>
      </c>
      <c r="B219" s="154">
        <v>818</v>
      </c>
      <c r="C219" s="39" t="s">
        <v>67</v>
      </c>
      <c r="D219" s="39" t="s">
        <v>142</v>
      </c>
      <c r="E219" s="39" t="s">
        <v>216</v>
      </c>
      <c r="F219" s="39">
        <v>850</v>
      </c>
      <c r="G219" s="155"/>
      <c r="H219" s="55">
        <v>1630.5</v>
      </c>
      <c r="I219" s="156" t="e">
        <f>H219/G219</f>
        <v>#DIV/0!</v>
      </c>
      <c r="J219" s="157">
        <f>H219-G219</f>
        <v>1630.5</v>
      </c>
      <c r="K219" s="158">
        <v>16.5</v>
      </c>
      <c r="L219" s="117"/>
      <c r="M219" s="137"/>
    </row>
    <row r="220" spans="1:15" ht="51.75" customHeight="1" thickBot="1">
      <c r="A220" s="159" t="s">
        <v>151</v>
      </c>
      <c r="B220" s="160">
        <v>303</v>
      </c>
      <c r="C220" s="160"/>
      <c r="D220" s="160"/>
      <c r="E220" s="160"/>
      <c r="F220" s="160"/>
      <c r="G220" s="161" t="e">
        <f>G221+G265+G274+G287+G293+G304+G308+G319+G322+#REF!</f>
        <v>#REF!</v>
      </c>
      <c r="H220" s="161" t="e">
        <f>H221+H265+H274+H287+H293+H304+H308+H319+H322+#REF!</f>
        <v>#REF!</v>
      </c>
      <c r="I220" s="161" t="e">
        <f>I221+I265+I274+I287+I293+I304+I308+I319+I322+#REF!</f>
        <v>#REF!</v>
      </c>
      <c r="J220" s="162" t="e">
        <f>J221+J265+J274+J287+J293+J304+J308+J319+J322+#REF!</f>
        <v>#REF!</v>
      </c>
      <c r="K220" s="163">
        <f>K221+K265+K274+K287+K293+K304+K308+K319+K322+K291+K255+K317</f>
        <v>58512.99999999999</v>
      </c>
      <c r="L220" s="134" t="e">
        <f>L221+L265+L274+L287+L293+L304+L308+L319+L322+#REF!+L291+L255</f>
        <v>#REF!</v>
      </c>
      <c r="M220" s="115"/>
      <c r="O220" s="139"/>
    </row>
    <row r="221" spans="1:13" ht="24.75" customHeight="1">
      <c r="A221" s="193" t="s">
        <v>5</v>
      </c>
      <c r="B221" s="41">
        <v>303</v>
      </c>
      <c r="C221" s="188" t="s">
        <v>66</v>
      </c>
      <c r="D221" s="188"/>
      <c r="E221" s="188"/>
      <c r="F221" s="188"/>
      <c r="G221" s="194" t="e">
        <f>G222+G231+G237+G243+#REF!+G247+G240</f>
        <v>#REF!</v>
      </c>
      <c r="H221" s="194" t="e">
        <f>H222+H231+H237+H243+#REF!+H247+H240</f>
        <v>#REF!</v>
      </c>
      <c r="I221" s="194" t="e">
        <f>I222+I231+I237+I243+#REF!+I247+I240</f>
        <v>#REF!</v>
      </c>
      <c r="J221" s="195" t="e">
        <f>J222+J231+J237+J243+#REF!+J247+J240</f>
        <v>#REF!</v>
      </c>
      <c r="K221" s="196">
        <f>K222+K225+K231+K237+K242+K244</f>
        <v>24921.6</v>
      </c>
      <c r="L221" s="121" t="e">
        <f>L222+L226+L230+L231+L237+L240+L243+#REF!+L247+L2210+L251</f>
        <v>#REF!</v>
      </c>
      <c r="M221" s="101"/>
    </row>
    <row r="222" spans="1:13" ht="42.75" customHeight="1">
      <c r="A222" s="40" t="s">
        <v>92</v>
      </c>
      <c r="B222" s="41">
        <v>303</v>
      </c>
      <c r="C222" s="42" t="s">
        <v>66</v>
      </c>
      <c r="D222" s="42" t="s">
        <v>69</v>
      </c>
      <c r="E222" s="42"/>
      <c r="F222" s="42"/>
      <c r="G222" s="44">
        <f>G223</f>
        <v>1290.8</v>
      </c>
      <c r="H222" s="44">
        <f aca="true" t="shared" si="27" ref="H222:L223">H223</f>
        <v>822.8</v>
      </c>
      <c r="I222" s="44">
        <f t="shared" si="27"/>
        <v>0.6374341493647351</v>
      </c>
      <c r="J222" s="83">
        <f t="shared" si="27"/>
        <v>-468</v>
      </c>
      <c r="K222" s="105">
        <f t="shared" si="27"/>
        <v>0</v>
      </c>
      <c r="L222" s="121">
        <f t="shared" si="27"/>
        <v>0</v>
      </c>
      <c r="M222" s="101"/>
    </row>
    <row r="223" spans="1:13" ht="38.25" customHeight="1">
      <c r="A223" s="14" t="s">
        <v>93</v>
      </c>
      <c r="B223" s="5">
        <v>303</v>
      </c>
      <c r="C223" s="4" t="s">
        <v>66</v>
      </c>
      <c r="D223" s="4" t="s">
        <v>69</v>
      </c>
      <c r="E223" s="4" t="s">
        <v>275</v>
      </c>
      <c r="F223" s="4"/>
      <c r="G223" s="15">
        <f>G224</f>
        <v>1290.8</v>
      </c>
      <c r="H223" s="15">
        <f t="shared" si="27"/>
        <v>822.8</v>
      </c>
      <c r="I223" s="15">
        <f t="shared" si="27"/>
        <v>0.6374341493647351</v>
      </c>
      <c r="J223" s="80">
        <f t="shared" si="27"/>
        <v>-468</v>
      </c>
      <c r="K223" s="59">
        <f t="shared" si="27"/>
        <v>0</v>
      </c>
      <c r="L223" s="120">
        <f t="shared" si="27"/>
        <v>0</v>
      </c>
      <c r="M223" s="59"/>
    </row>
    <row r="224" spans="1:13" ht="24.75" customHeight="1">
      <c r="A224" s="14" t="s">
        <v>94</v>
      </c>
      <c r="B224" s="5">
        <v>303</v>
      </c>
      <c r="C224" s="4" t="s">
        <v>66</v>
      </c>
      <c r="D224" s="4" t="s">
        <v>69</v>
      </c>
      <c r="E224" s="4" t="s">
        <v>275</v>
      </c>
      <c r="F224" s="4">
        <v>100</v>
      </c>
      <c r="G224" s="15">
        <v>1290.8</v>
      </c>
      <c r="H224" s="13">
        <v>822.8</v>
      </c>
      <c r="I224" s="62">
        <f aca="true" t="shared" si="28" ref="I224:I245">H224/G224</f>
        <v>0.6374341493647351</v>
      </c>
      <c r="J224" s="72">
        <f aca="true" t="shared" si="29" ref="J224:J230">H224-G224</f>
        <v>-468</v>
      </c>
      <c r="K224" s="57"/>
      <c r="L224" s="117"/>
      <c r="M224" s="137"/>
    </row>
    <row r="225" spans="1:13" ht="58.5" customHeight="1">
      <c r="A225" s="40" t="s">
        <v>277</v>
      </c>
      <c r="B225" s="41">
        <v>303</v>
      </c>
      <c r="C225" s="42" t="s">
        <v>66</v>
      </c>
      <c r="D225" s="42" t="s">
        <v>67</v>
      </c>
      <c r="E225" s="192"/>
      <c r="F225" s="192"/>
      <c r="G225" s="197">
        <v>1290.8</v>
      </c>
      <c r="H225" s="44">
        <v>822.8</v>
      </c>
      <c r="I225" s="198">
        <f>H225/G225</f>
        <v>0.6374341493647351</v>
      </c>
      <c r="J225" s="199">
        <f>H225-G225</f>
        <v>-468</v>
      </c>
      <c r="K225" s="103">
        <f>K226</f>
        <v>191</v>
      </c>
      <c r="L225" s="117"/>
      <c r="M225" s="137"/>
    </row>
    <row r="226" spans="1:13" ht="60" customHeight="1">
      <c r="A226" s="14" t="s">
        <v>276</v>
      </c>
      <c r="B226" s="5">
        <v>303</v>
      </c>
      <c r="C226" s="4" t="s">
        <v>66</v>
      </c>
      <c r="D226" s="4" t="s">
        <v>67</v>
      </c>
      <c r="E226" s="4" t="s">
        <v>252</v>
      </c>
      <c r="F226" s="4">
        <v>123</v>
      </c>
      <c r="G226" s="13">
        <f>G227</f>
        <v>0</v>
      </c>
      <c r="H226" s="13">
        <f>H227</f>
        <v>205</v>
      </c>
      <c r="I226" s="62" t="e">
        <f t="shared" si="28"/>
        <v>#DIV/0!</v>
      </c>
      <c r="J226" s="72">
        <f t="shared" si="29"/>
        <v>205</v>
      </c>
      <c r="K226" s="57">
        <v>191</v>
      </c>
      <c r="L226" s="117"/>
      <c r="M226" s="137"/>
    </row>
    <row r="227" spans="1:13" ht="67.5" customHeight="1" hidden="1">
      <c r="A227" s="14" t="s">
        <v>6</v>
      </c>
      <c r="B227" s="5">
        <v>303</v>
      </c>
      <c r="C227" s="4" t="s">
        <v>66</v>
      </c>
      <c r="D227" s="4" t="s">
        <v>67</v>
      </c>
      <c r="E227" s="4" t="s">
        <v>7</v>
      </c>
      <c r="F227" s="4"/>
      <c r="G227" s="15"/>
      <c r="H227" s="15">
        <f>H228</f>
        <v>205</v>
      </c>
      <c r="I227" s="62" t="e">
        <f t="shared" si="28"/>
        <v>#DIV/0!</v>
      </c>
      <c r="J227" s="72">
        <f t="shared" si="29"/>
        <v>205</v>
      </c>
      <c r="K227" s="57"/>
      <c r="L227" s="117"/>
      <c r="M227" s="137"/>
    </row>
    <row r="228" spans="1:13" ht="18.75" hidden="1">
      <c r="A228" s="14" t="s">
        <v>8</v>
      </c>
      <c r="B228" s="5">
        <v>303</v>
      </c>
      <c r="C228" s="4" t="s">
        <v>66</v>
      </c>
      <c r="D228" s="4" t="s">
        <v>67</v>
      </c>
      <c r="E228" s="4" t="s">
        <v>161</v>
      </c>
      <c r="F228" s="4"/>
      <c r="G228" s="15"/>
      <c r="H228" s="15">
        <f>H229</f>
        <v>205</v>
      </c>
      <c r="I228" s="62" t="e">
        <f t="shared" si="28"/>
        <v>#DIV/0!</v>
      </c>
      <c r="J228" s="72">
        <f t="shared" si="29"/>
        <v>205</v>
      </c>
      <c r="K228" s="57"/>
      <c r="L228" s="117"/>
      <c r="M228" s="137"/>
    </row>
    <row r="229" spans="1:13" ht="37.5" hidden="1">
      <c r="A229" s="14" t="s">
        <v>9</v>
      </c>
      <c r="B229" s="5">
        <v>303</v>
      </c>
      <c r="C229" s="4" t="s">
        <v>66</v>
      </c>
      <c r="D229" s="4" t="s">
        <v>67</v>
      </c>
      <c r="E229" s="4" t="s">
        <v>161</v>
      </c>
      <c r="F229" s="4">
        <v>500</v>
      </c>
      <c r="G229" s="49"/>
      <c r="H229" s="49">
        <v>205</v>
      </c>
      <c r="I229" s="62" t="e">
        <f t="shared" si="28"/>
        <v>#DIV/0!</v>
      </c>
      <c r="J229" s="72">
        <f t="shared" si="29"/>
        <v>205</v>
      </c>
      <c r="K229" s="57"/>
      <c r="L229" s="117"/>
      <c r="M229" s="137"/>
    </row>
    <row r="230" spans="1:13" ht="59.25" customHeight="1">
      <c r="A230" s="14" t="s">
        <v>219</v>
      </c>
      <c r="B230" s="5">
        <v>303</v>
      </c>
      <c r="C230" s="4" t="s">
        <v>66</v>
      </c>
      <c r="D230" s="4" t="s">
        <v>67</v>
      </c>
      <c r="E230" s="4" t="s">
        <v>329</v>
      </c>
      <c r="F230" s="4">
        <v>100</v>
      </c>
      <c r="G230" s="13">
        <v>0</v>
      </c>
      <c r="H230" s="13" t="e">
        <f>H231</f>
        <v>#REF!</v>
      </c>
      <c r="I230" s="62" t="e">
        <f>H230/G230</f>
        <v>#REF!</v>
      </c>
      <c r="J230" s="72" t="e">
        <f t="shared" si="29"/>
        <v>#REF!</v>
      </c>
      <c r="K230" s="57"/>
      <c r="L230" s="117"/>
      <c r="M230" s="137"/>
    </row>
    <row r="231" spans="1:13" ht="73.5" customHeight="1">
      <c r="A231" s="40" t="s">
        <v>10</v>
      </c>
      <c r="B231" s="188">
        <v>303</v>
      </c>
      <c r="C231" s="42" t="s">
        <v>66</v>
      </c>
      <c r="D231" s="42" t="s">
        <v>68</v>
      </c>
      <c r="E231" s="42"/>
      <c r="F231" s="192"/>
      <c r="G231" s="44" t="e">
        <f>#REF!</f>
        <v>#REF!</v>
      </c>
      <c r="H231" s="44" t="e">
        <f>#REF!</f>
        <v>#REF!</v>
      </c>
      <c r="I231" s="44" t="e">
        <f>#REF!</f>
        <v>#REF!</v>
      </c>
      <c r="J231" s="83" t="e">
        <f>#REF!</f>
        <v>#REF!</v>
      </c>
      <c r="K231" s="105">
        <f>K232+K236</f>
        <v>22677</v>
      </c>
      <c r="L231" s="121" t="e">
        <f>#REF!</f>
        <v>#REF!</v>
      </c>
      <c r="M231" s="101"/>
    </row>
    <row r="232" spans="1:13" ht="23.25" customHeight="1">
      <c r="A232" s="14" t="s">
        <v>278</v>
      </c>
      <c r="B232" s="46">
        <v>303</v>
      </c>
      <c r="C232" s="12" t="s">
        <v>66</v>
      </c>
      <c r="D232" s="12" t="s">
        <v>68</v>
      </c>
      <c r="E232" s="12" t="s">
        <v>252</v>
      </c>
      <c r="F232" s="4"/>
      <c r="G232" s="15">
        <f>G233+G235+G236</f>
        <v>18092.7</v>
      </c>
      <c r="H232" s="15">
        <f>H233+H236</f>
        <v>30715</v>
      </c>
      <c r="I232" s="15" t="e">
        <f>I233+I236</f>
        <v>#DIV/0!</v>
      </c>
      <c r="J232" s="80">
        <f>J233+J236</f>
        <v>16770.5</v>
      </c>
      <c r="K232" s="59">
        <f>K233+K235+K234</f>
        <v>21750.7</v>
      </c>
      <c r="L232" s="120">
        <f>L233+L235</f>
        <v>0</v>
      </c>
      <c r="M232" s="59"/>
    </row>
    <row r="233" spans="1:13" ht="56.25" customHeight="1">
      <c r="A233" s="14" t="s">
        <v>263</v>
      </c>
      <c r="B233" s="5">
        <v>303</v>
      </c>
      <c r="C233" s="4" t="s">
        <v>66</v>
      </c>
      <c r="D233" s="4" t="s">
        <v>68</v>
      </c>
      <c r="E233" s="4" t="s">
        <v>252</v>
      </c>
      <c r="F233" s="4">
        <v>100</v>
      </c>
      <c r="G233" s="49">
        <v>13944.5</v>
      </c>
      <c r="H233" s="49">
        <v>15357.5</v>
      </c>
      <c r="I233" s="62">
        <f>H233/G233</f>
        <v>1.1013302735845674</v>
      </c>
      <c r="J233" s="72">
        <f>H233-G233</f>
        <v>1413</v>
      </c>
      <c r="K233" s="57">
        <v>18320.2</v>
      </c>
      <c r="L233" s="117"/>
      <c r="M233" s="137"/>
    </row>
    <row r="234" spans="1:13" ht="36.75" customHeight="1">
      <c r="A234" s="14" t="s">
        <v>262</v>
      </c>
      <c r="B234" s="5">
        <v>303</v>
      </c>
      <c r="C234" s="4" t="s">
        <v>66</v>
      </c>
      <c r="D234" s="4" t="s">
        <v>68</v>
      </c>
      <c r="E234" s="4" t="s">
        <v>252</v>
      </c>
      <c r="F234" s="4">
        <v>200</v>
      </c>
      <c r="G234" s="49">
        <v>4148.2</v>
      </c>
      <c r="H234" s="49">
        <v>15357.5</v>
      </c>
      <c r="I234" s="62">
        <f>H234/G234</f>
        <v>3.702208186683381</v>
      </c>
      <c r="J234" s="72">
        <f>H234-G234</f>
        <v>11209.3</v>
      </c>
      <c r="K234" s="57">
        <v>3393</v>
      </c>
      <c r="L234" s="117"/>
      <c r="M234" s="137"/>
    </row>
    <row r="235" spans="1:13" ht="24" customHeight="1">
      <c r="A235" s="14" t="s">
        <v>279</v>
      </c>
      <c r="B235" s="5">
        <v>303</v>
      </c>
      <c r="C235" s="4" t="s">
        <v>66</v>
      </c>
      <c r="D235" s="4" t="s">
        <v>68</v>
      </c>
      <c r="E235" s="4" t="s">
        <v>252</v>
      </c>
      <c r="F235" s="4">
        <v>850</v>
      </c>
      <c r="G235" s="49">
        <v>4148.2</v>
      </c>
      <c r="H235" s="49">
        <v>15357.5</v>
      </c>
      <c r="I235" s="62">
        <f>H235/G235</f>
        <v>3.702208186683381</v>
      </c>
      <c r="J235" s="72">
        <f>H235-G235</f>
        <v>11209.3</v>
      </c>
      <c r="K235" s="57">
        <v>37.5</v>
      </c>
      <c r="L235" s="117"/>
      <c r="M235" s="137"/>
    </row>
    <row r="236" spans="1:13" ht="36.75" customHeight="1">
      <c r="A236" s="14" t="s">
        <v>282</v>
      </c>
      <c r="B236" s="46">
        <v>303</v>
      </c>
      <c r="C236" s="12" t="s">
        <v>66</v>
      </c>
      <c r="D236" s="12" t="s">
        <v>68</v>
      </c>
      <c r="E236" s="12" t="s">
        <v>281</v>
      </c>
      <c r="F236" s="4">
        <v>100</v>
      </c>
      <c r="G236" s="49">
        <v>0</v>
      </c>
      <c r="H236" s="49">
        <v>15357.5</v>
      </c>
      <c r="I236" s="62" t="e">
        <f t="shared" si="28"/>
        <v>#DIV/0!</v>
      </c>
      <c r="J236" s="72">
        <f>H236-G236</f>
        <v>15357.5</v>
      </c>
      <c r="K236" s="57">
        <v>926.3</v>
      </c>
      <c r="L236" s="117"/>
      <c r="M236" s="137"/>
    </row>
    <row r="237" spans="1:13" ht="24.75" customHeight="1">
      <c r="A237" s="40" t="s">
        <v>12</v>
      </c>
      <c r="B237" s="188">
        <v>303</v>
      </c>
      <c r="C237" s="42" t="s">
        <v>66</v>
      </c>
      <c r="D237" s="42" t="s">
        <v>72</v>
      </c>
      <c r="E237" s="192"/>
      <c r="F237" s="192"/>
      <c r="G237" s="44">
        <f aca="true" t="shared" si="30" ref="G237:L238">G238</f>
        <v>17.1</v>
      </c>
      <c r="H237" s="44">
        <f t="shared" si="30"/>
        <v>0</v>
      </c>
      <c r="I237" s="44">
        <f t="shared" si="30"/>
        <v>0</v>
      </c>
      <c r="J237" s="83">
        <f t="shared" si="30"/>
        <v>-17.1</v>
      </c>
      <c r="K237" s="105">
        <f t="shared" si="30"/>
        <v>29.3</v>
      </c>
      <c r="L237" s="121">
        <f t="shared" si="30"/>
        <v>0</v>
      </c>
      <c r="M237" s="101"/>
    </row>
    <row r="238" spans="1:13" ht="76.5" customHeight="1">
      <c r="A238" s="14" t="s">
        <v>284</v>
      </c>
      <c r="B238" s="46">
        <v>303</v>
      </c>
      <c r="C238" s="12" t="s">
        <v>66</v>
      </c>
      <c r="D238" s="12" t="s">
        <v>72</v>
      </c>
      <c r="E238" s="12" t="s">
        <v>283</v>
      </c>
      <c r="F238" s="4"/>
      <c r="G238" s="15">
        <f t="shared" si="30"/>
        <v>17.1</v>
      </c>
      <c r="H238" s="15">
        <f t="shared" si="30"/>
        <v>0</v>
      </c>
      <c r="I238" s="15">
        <f t="shared" si="30"/>
        <v>0</v>
      </c>
      <c r="J238" s="80">
        <f t="shared" si="30"/>
        <v>-17.1</v>
      </c>
      <c r="K238" s="101">
        <f t="shared" si="30"/>
        <v>29.3</v>
      </c>
      <c r="L238" s="120">
        <f t="shared" si="30"/>
        <v>0</v>
      </c>
      <c r="M238" s="59"/>
    </row>
    <row r="239" spans="1:13" ht="45.75" customHeight="1">
      <c r="A239" s="14" t="s">
        <v>9</v>
      </c>
      <c r="B239" s="5">
        <v>303</v>
      </c>
      <c r="C239" s="4" t="s">
        <v>66</v>
      </c>
      <c r="D239" s="4" t="s">
        <v>72</v>
      </c>
      <c r="E239" s="4" t="s">
        <v>283</v>
      </c>
      <c r="F239" s="4">
        <v>200</v>
      </c>
      <c r="G239" s="49">
        <v>17.1</v>
      </c>
      <c r="H239" s="13"/>
      <c r="I239" s="62">
        <f t="shared" si="28"/>
        <v>0</v>
      </c>
      <c r="J239" s="72">
        <f aca="true" t="shared" si="31" ref="J239:J246">H239-G239</f>
        <v>-17.1</v>
      </c>
      <c r="K239" s="57">
        <v>29.3</v>
      </c>
      <c r="L239" s="117">
        <v>0</v>
      </c>
      <c r="M239" s="137"/>
    </row>
    <row r="240" spans="1:13" ht="24.75" customHeight="1" hidden="1">
      <c r="A240" s="14" t="s">
        <v>107</v>
      </c>
      <c r="B240" s="5">
        <v>303</v>
      </c>
      <c r="C240" s="4" t="s">
        <v>66</v>
      </c>
      <c r="D240" s="4" t="s">
        <v>75</v>
      </c>
      <c r="E240" s="4" t="s">
        <v>108</v>
      </c>
      <c r="F240" s="4">
        <v>200</v>
      </c>
      <c r="G240" s="13">
        <v>300</v>
      </c>
      <c r="H240" s="13">
        <f>H241+H242</f>
        <v>0</v>
      </c>
      <c r="I240" s="62">
        <f t="shared" si="28"/>
        <v>0</v>
      </c>
      <c r="J240" s="72">
        <f t="shared" si="31"/>
        <v>-300</v>
      </c>
      <c r="K240" s="57"/>
      <c r="L240" s="117"/>
      <c r="M240" s="137"/>
    </row>
    <row r="241" spans="1:13" ht="35.25" customHeight="1" hidden="1">
      <c r="A241" s="14" t="s">
        <v>109</v>
      </c>
      <c r="B241" s="5">
        <v>303</v>
      </c>
      <c r="C241" s="4" t="s">
        <v>66</v>
      </c>
      <c r="D241" s="4" t="s">
        <v>75</v>
      </c>
      <c r="E241" s="4" t="s">
        <v>108</v>
      </c>
      <c r="F241" s="4">
        <v>500</v>
      </c>
      <c r="G241" s="15"/>
      <c r="H241" s="15"/>
      <c r="I241" s="62"/>
      <c r="J241" s="72">
        <f t="shared" si="31"/>
        <v>0</v>
      </c>
      <c r="K241" s="57"/>
      <c r="L241" s="117"/>
      <c r="M241" s="137"/>
    </row>
    <row r="242" spans="1:13" ht="24.75" customHeight="1">
      <c r="A242" s="40" t="s">
        <v>14</v>
      </c>
      <c r="B242" s="188">
        <v>303</v>
      </c>
      <c r="C242" s="42" t="s">
        <v>66</v>
      </c>
      <c r="D242" s="42">
        <v>11</v>
      </c>
      <c r="E242" s="192"/>
      <c r="F242" s="192"/>
      <c r="G242" s="200"/>
      <c r="H242" s="197"/>
      <c r="I242" s="198" t="e">
        <f t="shared" si="28"/>
        <v>#DIV/0!</v>
      </c>
      <c r="J242" s="199">
        <f t="shared" si="31"/>
        <v>0</v>
      </c>
      <c r="K242" s="103">
        <f>K243</f>
        <v>500</v>
      </c>
      <c r="L242" s="117"/>
      <c r="M242" s="137"/>
    </row>
    <row r="243" spans="1:13" ht="32.25" customHeight="1">
      <c r="A243" s="14" t="s">
        <v>14</v>
      </c>
      <c r="B243" s="46">
        <v>303</v>
      </c>
      <c r="C243" s="12" t="s">
        <v>66</v>
      </c>
      <c r="D243" s="12">
        <v>11</v>
      </c>
      <c r="E243" s="12" t="s">
        <v>255</v>
      </c>
      <c r="F243" s="4">
        <v>870</v>
      </c>
      <c r="G243" s="63">
        <v>546</v>
      </c>
      <c r="H243" s="15">
        <v>380.4</v>
      </c>
      <c r="I243" s="62"/>
      <c r="J243" s="72">
        <f t="shared" si="31"/>
        <v>-165.60000000000002</v>
      </c>
      <c r="K243" s="100">
        <v>500</v>
      </c>
      <c r="L243" s="117"/>
      <c r="M243" s="137"/>
    </row>
    <row r="244" spans="1:13" ht="28.5" customHeight="1">
      <c r="A244" s="40" t="s">
        <v>261</v>
      </c>
      <c r="B244" s="188">
        <v>303</v>
      </c>
      <c r="C244" s="42" t="s">
        <v>66</v>
      </c>
      <c r="D244" s="42">
        <v>13</v>
      </c>
      <c r="E244" s="192"/>
      <c r="F244" s="192"/>
      <c r="G244" s="44"/>
      <c r="H244" s="44"/>
      <c r="I244" s="198" t="e">
        <f t="shared" si="28"/>
        <v>#DIV/0!</v>
      </c>
      <c r="J244" s="199">
        <f t="shared" si="31"/>
        <v>0</v>
      </c>
      <c r="K244" s="201">
        <f>K245+K247+K252</f>
        <v>1524.3</v>
      </c>
      <c r="L244" s="117"/>
      <c r="M244" s="137"/>
    </row>
    <row r="245" spans="1:13" ht="43.5" customHeight="1">
      <c r="A245" s="10" t="s">
        <v>253</v>
      </c>
      <c r="B245" s="46">
        <v>303</v>
      </c>
      <c r="C245" s="12" t="s">
        <v>66</v>
      </c>
      <c r="D245" s="12">
        <v>13</v>
      </c>
      <c r="E245" s="12" t="s">
        <v>254</v>
      </c>
      <c r="F245" s="4"/>
      <c r="G245" s="15">
        <v>349.5</v>
      </c>
      <c r="H245" s="13" t="e">
        <f>#REF!</f>
        <v>#REF!</v>
      </c>
      <c r="I245" s="62" t="e">
        <f t="shared" si="28"/>
        <v>#REF!</v>
      </c>
      <c r="J245" s="72" t="e">
        <f t="shared" si="31"/>
        <v>#REF!</v>
      </c>
      <c r="K245" s="100">
        <f>K246</f>
        <v>408.3</v>
      </c>
      <c r="L245" s="117"/>
      <c r="M245" s="137"/>
    </row>
    <row r="246" spans="1:13" ht="37.5" customHeight="1">
      <c r="A246" s="14" t="s">
        <v>253</v>
      </c>
      <c r="B246" s="5">
        <v>303</v>
      </c>
      <c r="C246" s="4" t="s">
        <v>66</v>
      </c>
      <c r="D246" s="4">
        <v>13</v>
      </c>
      <c r="E246" s="4" t="s">
        <v>254</v>
      </c>
      <c r="F246" s="4">
        <v>100</v>
      </c>
      <c r="G246" s="49"/>
      <c r="H246" s="13" t="e">
        <f>#REF!</f>
        <v>#REF!</v>
      </c>
      <c r="I246" s="62"/>
      <c r="J246" s="72" t="e">
        <f t="shared" si="31"/>
        <v>#REF!</v>
      </c>
      <c r="K246" s="57">
        <v>408.3</v>
      </c>
      <c r="L246" s="117"/>
      <c r="M246" s="137"/>
    </row>
    <row r="247" spans="1:13" ht="26.25" customHeight="1">
      <c r="A247" s="10" t="s">
        <v>286</v>
      </c>
      <c r="B247" s="46">
        <v>303</v>
      </c>
      <c r="C247" s="12" t="s">
        <v>66</v>
      </c>
      <c r="D247" s="12">
        <v>13</v>
      </c>
      <c r="E247" s="12" t="s">
        <v>293</v>
      </c>
      <c r="F247" s="4"/>
      <c r="G247" s="15">
        <v>349.5</v>
      </c>
      <c r="H247" s="13" t="e">
        <f>#REF!</f>
        <v>#REF!</v>
      </c>
      <c r="I247" s="62" t="e">
        <f>H247/G247</f>
        <v>#REF!</v>
      </c>
      <c r="J247" s="72" t="e">
        <f>H247-G247</f>
        <v>#REF!</v>
      </c>
      <c r="K247" s="100">
        <f>K248+K249</f>
        <v>640</v>
      </c>
      <c r="L247" s="117"/>
      <c r="M247" s="137"/>
    </row>
    <row r="248" spans="1:13" ht="37.5" customHeight="1">
      <c r="A248" s="14" t="s">
        <v>289</v>
      </c>
      <c r="B248" s="5">
        <v>303</v>
      </c>
      <c r="C248" s="4" t="s">
        <v>66</v>
      </c>
      <c r="D248" s="4">
        <v>13</v>
      </c>
      <c r="E248" s="4" t="s">
        <v>293</v>
      </c>
      <c r="F248" s="4">
        <v>200</v>
      </c>
      <c r="G248" s="49"/>
      <c r="H248" s="13" t="e">
        <f>#REF!</f>
        <v>#REF!</v>
      </c>
      <c r="I248" s="62"/>
      <c r="J248" s="72" t="e">
        <f>H248-G248</f>
        <v>#REF!</v>
      </c>
      <c r="K248" s="57">
        <f>487+90</f>
        <v>577</v>
      </c>
      <c r="L248" s="117"/>
      <c r="M248" s="137"/>
    </row>
    <row r="249" spans="1:13" ht="37.5" customHeight="1">
      <c r="A249" s="14" t="s">
        <v>287</v>
      </c>
      <c r="B249" s="5">
        <v>303</v>
      </c>
      <c r="C249" s="4" t="s">
        <v>66</v>
      </c>
      <c r="D249" s="4">
        <v>13</v>
      </c>
      <c r="E249" s="4" t="s">
        <v>293</v>
      </c>
      <c r="F249" s="4">
        <v>850</v>
      </c>
      <c r="G249" s="15">
        <v>349.5</v>
      </c>
      <c r="H249" s="13" t="e">
        <f>#REF!</f>
        <v>#REF!</v>
      </c>
      <c r="I249" s="62" t="e">
        <f>H249/G249</f>
        <v>#REF!</v>
      </c>
      <c r="J249" s="72" t="e">
        <f>H249-G249</f>
        <v>#REF!</v>
      </c>
      <c r="K249" s="57">
        <v>63</v>
      </c>
      <c r="L249" s="117"/>
      <c r="M249" s="137"/>
    </row>
    <row r="250" spans="1:13" ht="36.75" customHeight="1">
      <c r="A250" s="14" t="s">
        <v>288</v>
      </c>
      <c r="B250" s="5">
        <v>303</v>
      </c>
      <c r="C250" s="4" t="s">
        <v>66</v>
      </c>
      <c r="D250" s="4">
        <v>13</v>
      </c>
      <c r="E250" s="4" t="s">
        <v>293</v>
      </c>
      <c r="F250" s="4">
        <v>830</v>
      </c>
      <c r="G250" s="15">
        <v>349.5</v>
      </c>
      <c r="H250" s="13">
        <f>H251</f>
        <v>173</v>
      </c>
      <c r="I250" s="62">
        <f>H250/G250</f>
        <v>0.4949928469241774</v>
      </c>
      <c r="J250" s="72">
        <f>H250-G250</f>
        <v>-176.5</v>
      </c>
      <c r="K250" s="57"/>
      <c r="L250" s="117"/>
      <c r="M250" s="137"/>
    </row>
    <row r="251" spans="1:13" ht="22.5" customHeight="1" hidden="1">
      <c r="A251" s="14"/>
      <c r="B251" s="5">
        <v>303</v>
      </c>
      <c r="C251" s="4" t="s">
        <v>66</v>
      </c>
      <c r="D251" s="4">
        <v>13</v>
      </c>
      <c r="E251" s="4" t="s">
        <v>212</v>
      </c>
      <c r="F251" s="4">
        <v>200</v>
      </c>
      <c r="G251" s="15"/>
      <c r="H251" s="13">
        <f>H265</f>
        <v>173</v>
      </c>
      <c r="I251" s="62" t="e">
        <f>H251/G251</f>
        <v>#DIV/0!</v>
      </c>
      <c r="J251" s="72">
        <f>H251-G251</f>
        <v>173</v>
      </c>
      <c r="K251" s="57"/>
      <c r="L251" s="117"/>
      <c r="M251" s="137"/>
    </row>
    <row r="252" spans="1:13" ht="58.5" customHeight="1">
      <c r="A252" s="24" t="s">
        <v>285</v>
      </c>
      <c r="B252" s="202">
        <v>303</v>
      </c>
      <c r="C252" s="26" t="s">
        <v>66</v>
      </c>
      <c r="D252" s="26">
        <v>13</v>
      </c>
      <c r="E252" s="26" t="s">
        <v>290</v>
      </c>
      <c r="F252" s="26"/>
      <c r="G252" s="50">
        <f>G255+G259</f>
        <v>0</v>
      </c>
      <c r="H252" s="50">
        <f>H255+H259</f>
        <v>346</v>
      </c>
      <c r="I252" s="50">
        <f>I255+I259</f>
        <v>0</v>
      </c>
      <c r="J252" s="87">
        <f>J255+J259</f>
        <v>346</v>
      </c>
      <c r="K252" s="108">
        <f>K253+K254</f>
        <v>476</v>
      </c>
      <c r="L252" s="93">
        <f>L255+L259</f>
        <v>0</v>
      </c>
      <c r="M252" s="137"/>
    </row>
    <row r="253" spans="1:13" ht="75" customHeight="1">
      <c r="A253" s="47" t="s">
        <v>291</v>
      </c>
      <c r="B253" s="23">
        <v>303</v>
      </c>
      <c r="C253" s="39" t="s">
        <v>66</v>
      </c>
      <c r="D253" s="39">
        <v>13</v>
      </c>
      <c r="E253" s="39" t="s">
        <v>290</v>
      </c>
      <c r="F253" s="39">
        <v>200</v>
      </c>
      <c r="G253" s="51">
        <f>G259+G261</f>
        <v>0</v>
      </c>
      <c r="H253" s="51">
        <f>H259+H261</f>
        <v>346</v>
      </c>
      <c r="I253" s="51">
        <f>I259+I261</f>
        <v>0</v>
      </c>
      <c r="J253" s="89">
        <f>J259+J261</f>
        <v>346</v>
      </c>
      <c r="K253" s="112">
        <v>386</v>
      </c>
      <c r="L253" s="93">
        <f>L259+L261</f>
        <v>0</v>
      </c>
      <c r="M253" s="137"/>
    </row>
    <row r="254" spans="1:13" ht="57" customHeight="1">
      <c r="A254" s="47" t="s">
        <v>292</v>
      </c>
      <c r="B254" s="23">
        <v>303</v>
      </c>
      <c r="C254" s="39" t="s">
        <v>66</v>
      </c>
      <c r="D254" s="39">
        <v>13</v>
      </c>
      <c r="E254" s="39" t="s">
        <v>290</v>
      </c>
      <c r="F254" s="39">
        <v>300</v>
      </c>
      <c r="G254" s="18">
        <f>G261+G262</f>
        <v>0</v>
      </c>
      <c r="H254" s="18">
        <f>H261+H262</f>
        <v>346</v>
      </c>
      <c r="I254" s="18">
        <f>I261+I262</f>
        <v>0</v>
      </c>
      <c r="J254" s="205">
        <f>J261+J262</f>
        <v>346</v>
      </c>
      <c r="K254" s="206">
        <v>90</v>
      </c>
      <c r="L254" s="93">
        <f>L261+L262</f>
        <v>0</v>
      </c>
      <c r="M254" s="137"/>
    </row>
    <row r="255" spans="1:13" ht="37.5">
      <c r="A255" s="40" t="s">
        <v>195</v>
      </c>
      <c r="B255" s="42">
        <v>303</v>
      </c>
      <c r="C255" s="42" t="s">
        <v>67</v>
      </c>
      <c r="D255" s="42"/>
      <c r="E255" s="42"/>
      <c r="F255" s="42"/>
      <c r="G255" s="67">
        <f>G261</f>
        <v>0</v>
      </c>
      <c r="H255" s="197">
        <f>H261</f>
        <v>173</v>
      </c>
      <c r="I255" s="198"/>
      <c r="J255" s="200">
        <f>H255-G255</f>
        <v>173</v>
      </c>
      <c r="K255" s="67">
        <f>K256+K260</f>
        <v>879.7</v>
      </c>
      <c r="L255" s="204">
        <f>L259+L261</f>
        <v>0</v>
      </c>
      <c r="M255" s="100"/>
    </row>
    <row r="256" spans="1:13" ht="43.5" customHeight="1">
      <c r="A256" s="40" t="s">
        <v>310</v>
      </c>
      <c r="B256" s="41">
        <v>303</v>
      </c>
      <c r="C256" s="42" t="s">
        <v>67</v>
      </c>
      <c r="D256" s="191" t="s">
        <v>171</v>
      </c>
      <c r="E256" s="192"/>
      <c r="F256" s="192"/>
      <c r="G256" s="200">
        <v>0</v>
      </c>
      <c r="H256" s="197">
        <v>173</v>
      </c>
      <c r="I256" s="198"/>
      <c r="J256" s="199">
        <f>H256-G256</f>
        <v>173</v>
      </c>
      <c r="K256" s="103">
        <f>K257+K259</f>
        <v>511.7</v>
      </c>
      <c r="L256" s="117">
        <v>0</v>
      </c>
      <c r="M256" s="137"/>
    </row>
    <row r="257" spans="1:13" ht="42" customHeight="1">
      <c r="A257" s="14" t="s">
        <v>312</v>
      </c>
      <c r="B257" s="46">
        <v>303</v>
      </c>
      <c r="C257" s="12" t="s">
        <v>67</v>
      </c>
      <c r="D257" s="33" t="s">
        <v>71</v>
      </c>
      <c r="E257" s="12" t="s">
        <v>311</v>
      </c>
      <c r="F257" s="12"/>
      <c r="G257" s="63"/>
      <c r="H257" s="13"/>
      <c r="I257" s="203"/>
      <c r="J257" s="79"/>
      <c r="K257" s="100">
        <f>K258</f>
        <v>511.7</v>
      </c>
      <c r="L257" s="117"/>
      <c r="M257" s="137"/>
    </row>
    <row r="258" spans="1:13" ht="54" customHeight="1">
      <c r="A258" s="14" t="s">
        <v>263</v>
      </c>
      <c r="B258" s="5">
        <v>303</v>
      </c>
      <c r="C258" s="4" t="s">
        <v>67</v>
      </c>
      <c r="D258" s="34" t="s">
        <v>71</v>
      </c>
      <c r="E258" s="4" t="s">
        <v>311</v>
      </c>
      <c r="F258" s="4">
        <v>100</v>
      </c>
      <c r="G258" s="49"/>
      <c r="H258" s="15"/>
      <c r="I258" s="62"/>
      <c r="J258" s="72"/>
      <c r="K258" s="57">
        <v>511.7</v>
      </c>
      <c r="L258" s="117"/>
      <c r="M258" s="137"/>
    </row>
    <row r="259" spans="1:13" ht="24" customHeight="1">
      <c r="A259" s="14" t="s">
        <v>14</v>
      </c>
      <c r="B259" s="5">
        <v>303</v>
      </c>
      <c r="C259" s="4" t="s">
        <v>67</v>
      </c>
      <c r="D259" s="34" t="s">
        <v>171</v>
      </c>
      <c r="E259" s="4" t="s">
        <v>306</v>
      </c>
      <c r="F259" s="4">
        <v>200</v>
      </c>
      <c r="G259" s="49">
        <v>0</v>
      </c>
      <c r="H259" s="15">
        <v>173</v>
      </c>
      <c r="I259" s="62"/>
      <c r="J259" s="72">
        <f aca="true" t="shared" si="32" ref="J259:J273">H259-G259</f>
        <v>173</v>
      </c>
      <c r="K259" s="57"/>
      <c r="L259" s="117">
        <v>0</v>
      </c>
      <c r="M259" s="137"/>
    </row>
    <row r="260" spans="1:13" ht="35.25" customHeight="1">
      <c r="A260" s="40" t="s">
        <v>309</v>
      </c>
      <c r="B260" s="188">
        <v>303</v>
      </c>
      <c r="C260" s="42" t="s">
        <v>67</v>
      </c>
      <c r="D260" s="42">
        <v>14</v>
      </c>
      <c r="E260" s="192"/>
      <c r="F260" s="192"/>
      <c r="G260" s="200"/>
      <c r="H260" s="197">
        <v>173</v>
      </c>
      <c r="I260" s="198"/>
      <c r="J260" s="199">
        <f t="shared" si="32"/>
        <v>173</v>
      </c>
      <c r="K260" s="201">
        <f>K261+K262+K263+K264</f>
        <v>368</v>
      </c>
      <c r="L260" s="117">
        <v>0</v>
      </c>
      <c r="M260" s="137"/>
    </row>
    <row r="261" spans="1:13" ht="56.25">
      <c r="A261" s="14" t="s">
        <v>302</v>
      </c>
      <c r="B261" s="5">
        <v>303</v>
      </c>
      <c r="C261" s="4" t="s">
        <v>67</v>
      </c>
      <c r="D261" s="4">
        <v>14</v>
      </c>
      <c r="E261" s="4" t="s">
        <v>422</v>
      </c>
      <c r="F261" s="4">
        <v>200</v>
      </c>
      <c r="G261" s="49"/>
      <c r="H261" s="15">
        <v>173</v>
      </c>
      <c r="I261" s="62"/>
      <c r="J261" s="72">
        <f t="shared" si="32"/>
        <v>173</v>
      </c>
      <c r="K261" s="57">
        <v>275</v>
      </c>
      <c r="L261" s="117">
        <v>0</v>
      </c>
      <c r="M261" s="137"/>
    </row>
    <row r="262" spans="1:13" ht="56.25">
      <c r="A262" s="14" t="s">
        <v>303</v>
      </c>
      <c r="B262" s="5">
        <v>303</v>
      </c>
      <c r="C262" s="4" t="s">
        <v>67</v>
      </c>
      <c r="D262" s="4">
        <v>14</v>
      </c>
      <c r="E262" s="4" t="s">
        <v>423</v>
      </c>
      <c r="F262" s="4">
        <v>200</v>
      </c>
      <c r="G262" s="49"/>
      <c r="H262" s="15">
        <v>173</v>
      </c>
      <c r="I262" s="62"/>
      <c r="J262" s="72">
        <f t="shared" si="32"/>
        <v>173</v>
      </c>
      <c r="K262" s="57">
        <v>0</v>
      </c>
      <c r="L262" s="117">
        <v>0</v>
      </c>
      <c r="M262" s="137"/>
    </row>
    <row r="263" spans="1:13" ht="56.25">
      <c r="A263" s="14" t="s">
        <v>307</v>
      </c>
      <c r="B263" s="5">
        <v>303</v>
      </c>
      <c r="C263" s="4" t="s">
        <v>67</v>
      </c>
      <c r="D263" s="4">
        <v>14</v>
      </c>
      <c r="E263" s="4" t="s">
        <v>308</v>
      </c>
      <c r="F263" s="4">
        <v>200</v>
      </c>
      <c r="G263" s="49"/>
      <c r="H263" s="15">
        <v>173</v>
      </c>
      <c r="I263" s="62"/>
      <c r="J263" s="72">
        <f t="shared" si="32"/>
        <v>173</v>
      </c>
      <c r="K263" s="57">
        <v>5</v>
      </c>
      <c r="L263" s="117">
        <v>0</v>
      </c>
      <c r="M263" s="137"/>
    </row>
    <row r="264" spans="1:13" ht="59.25" customHeight="1">
      <c r="A264" s="14" t="s">
        <v>304</v>
      </c>
      <c r="B264" s="5">
        <v>303</v>
      </c>
      <c r="C264" s="4" t="s">
        <v>67</v>
      </c>
      <c r="D264" s="4">
        <v>14</v>
      </c>
      <c r="E264" s="4" t="s">
        <v>305</v>
      </c>
      <c r="F264" s="4">
        <v>200</v>
      </c>
      <c r="G264" s="49"/>
      <c r="H264" s="15">
        <v>173</v>
      </c>
      <c r="I264" s="62"/>
      <c r="J264" s="72">
        <f t="shared" si="32"/>
        <v>173</v>
      </c>
      <c r="K264" s="57">
        <v>88</v>
      </c>
      <c r="L264" s="117">
        <v>0</v>
      </c>
      <c r="M264" s="137"/>
    </row>
    <row r="265" spans="1:13" ht="18.75">
      <c r="A265" s="40" t="s">
        <v>192</v>
      </c>
      <c r="B265" s="188">
        <v>303</v>
      </c>
      <c r="C265" s="42" t="s">
        <v>68</v>
      </c>
      <c r="D265" s="42"/>
      <c r="E265" s="42"/>
      <c r="F265" s="42"/>
      <c r="G265" s="67">
        <f>G273</f>
        <v>0</v>
      </c>
      <c r="H265" s="197">
        <f>H273</f>
        <v>173</v>
      </c>
      <c r="I265" s="198"/>
      <c r="J265" s="199">
        <f t="shared" si="32"/>
        <v>173</v>
      </c>
      <c r="K265" s="103">
        <f>K268+K270+K266</f>
        <v>21107</v>
      </c>
      <c r="L265" s="131">
        <f>L273</f>
        <v>0</v>
      </c>
      <c r="M265" s="100"/>
    </row>
    <row r="266" spans="1:13" ht="25.5" customHeight="1">
      <c r="A266" s="212" t="s">
        <v>419</v>
      </c>
      <c r="B266" s="42">
        <v>303</v>
      </c>
      <c r="C266" s="42" t="s">
        <v>68</v>
      </c>
      <c r="D266" s="42" t="s">
        <v>72</v>
      </c>
      <c r="E266" s="192"/>
      <c r="F266" s="192"/>
      <c r="G266" s="44"/>
      <c r="H266" s="200">
        <v>4323.5</v>
      </c>
      <c r="I266" s="198" t="e">
        <f>H266/G266</f>
        <v>#DIV/0!</v>
      </c>
      <c r="J266" s="199">
        <f>H266-G266</f>
        <v>4323.5</v>
      </c>
      <c r="K266" s="103">
        <f>K267</f>
        <v>155</v>
      </c>
      <c r="L266" s="117"/>
      <c r="M266" s="137"/>
    </row>
    <row r="267" spans="1:13" ht="56.25" customHeight="1">
      <c r="A267" s="14" t="s">
        <v>418</v>
      </c>
      <c r="B267" s="4">
        <v>303</v>
      </c>
      <c r="C267" s="4" t="s">
        <v>68</v>
      </c>
      <c r="D267" s="4" t="s">
        <v>72</v>
      </c>
      <c r="E267" s="4" t="s">
        <v>416</v>
      </c>
      <c r="F267" s="4">
        <v>200</v>
      </c>
      <c r="G267" s="13"/>
      <c r="H267" s="49">
        <v>4323.5</v>
      </c>
      <c r="I267" s="62" t="e">
        <f>H267/G267</f>
        <v>#DIV/0!</v>
      </c>
      <c r="J267" s="72">
        <f>H267-G267</f>
        <v>4323.5</v>
      </c>
      <c r="K267" s="57">
        <v>155</v>
      </c>
      <c r="L267" s="117"/>
      <c r="M267" s="137"/>
    </row>
    <row r="268" spans="1:13" ht="24.75" customHeight="1">
      <c r="A268" s="40" t="s">
        <v>313</v>
      </c>
      <c r="B268" s="188">
        <v>303</v>
      </c>
      <c r="C268" s="42" t="s">
        <v>68</v>
      </c>
      <c r="D268" s="42" t="s">
        <v>71</v>
      </c>
      <c r="E268" s="192"/>
      <c r="F268" s="192"/>
      <c r="G268" s="200">
        <v>0</v>
      </c>
      <c r="H268" s="197">
        <v>173</v>
      </c>
      <c r="I268" s="198"/>
      <c r="J268" s="199">
        <f t="shared" si="32"/>
        <v>173</v>
      </c>
      <c r="K268" s="103">
        <f>K269</f>
        <v>19553.2</v>
      </c>
      <c r="L268" s="117">
        <v>0</v>
      </c>
      <c r="M268" s="137"/>
    </row>
    <row r="269" spans="1:13" ht="28.5" customHeight="1">
      <c r="A269" s="14" t="s">
        <v>220</v>
      </c>
      <c r="B269" s="5">
        <v>303</v>
      </c>
      <c r="C269" s="4" t="s">
        <v>68</v>
      </c>
      <c r="D269" s="4" t="s">
        <v>71</v>
      </c>
      <c r="E269" s="4" t="s">
        <v>267</v>
      </c>
      <c r="F269" s="4">
        <v>200</v>
      </c>
      <c r="G269" s="49">
        <v>0</v>
      </c>
      <c r="H269" s="15">
        <v>173</v>
      </c>
      <c r="I269" s="62"/>
      <c r="J269" s="72">
        <f t="shared" si="32"/>
        <v>173</v>
      </c>
      <c r="K269" s="57">
        <v>19553.2</v>
      </c>
      <c r="L269" s="117">
        <v>0</v>
      </c>
      <c r="M269" s="137"/>
    </row>
    <row r="270" spans="1:13" ht="33" customHeight="1">
      <c r="A270" s="67" t="s">
        <v>314</v>
      </c>
      <c r="B270" s="188">
        <v>303</v>
      </c>
      <c r="C270" s="42" t="s">
        <v>68</v>
      </c>
      <c r="D270" s="42">
        <v>12</v>
      </c>
      <c r="E270" s="42"/>
      <c r="F270" s="42"/>
      <c r="G270" s="67">
        <v>0</v>
      </c>
      <c r="H270" s="44">
        <v>173</v>
      </c>
      <c r="I270" s="207"/>
      <c r="J270" s="82">
        <f t="shared" si="32"/>
        <v>173</v>
      </c>
      <c r="K270" s="103">
        <f>K271+K273</f>
        <v>1398.8</v>
      </c>
      <c r="L270" s="117">
        <v>0</v>
      </c>
      <c r="M270" s="137"/>
    </row>
    <row r="271" spans="1:13" ht="39.75" customHeight="1">
      <c r="A271" s="14" t="s">
        <v>315</v>
      </c>
      <c r="B271" s="5">
        <v>303</v>
      </c>
      <c r="C271" s="4" t="s">
        <v>68</v>
      </c>
      <c r="D271" s="4">
        <v>12</v>
      </c>
      <c r="E271" s="4" t="s">
        <v>316</v>
      </c>
      <c r="F271" s="4"/>
      <c r="G271" s="49">
        <v>0</v>
      </c>
      <c r="H271" s="15">
        <v>173</v>
      </c>
      <c r="I271" s="62"/>
      <c r="J271" s="72">
        <f>H271-G271</f>
        <v>173</v>
      </c>
      <c r="K271" s="57">
        <f>K272</f>
        <v>1398.8</v>
      </c>
      <c r="L271" s="117">
        <v>0</v>
      </c>
      <c r="M271" s="137"/>
    </row>
    <row r="272" spans="1:13" ht="39.75" customHeight="1">
      <c r="A272" s="14" t="s">
        <v>315</v>
      </c>
      <c r="B272" s="5">
        <v>303</v>
      </c>
      <c r="C272" s="4" t="s">
        <v>68</v>
      </c>
      <c r="D272" s="4">
        <v>12</v>
      </c>
      <c r="E272" s="4" t="s">
        <v>316</v>
      </c>
      <c r="F272" s="4">
        <v>200</v>
      </c>
      <c r="G272" s="49">
        <v>0</v>
      </c>
      <c r="H272" s="15">
        <v>173</v>
      </c>
      <c r="I272" s="62"/>
      <c r="J272" s="72">
        <f>H272-G272</f>
        <v>173</v>
      </c>
      <c r="K272" s="57">
        <v>1398.8</v>
      </c>
      <c r="L272" s="117">
        <v>0</v>
      </c>
      <c r="M272" s="137"/>
    </row>
    <row r="273" spans="1:13" ht="56.25">
      <c r="A273" s="14" t="s">
        <v>318</v>
      </c>
      <c r="B273" s="5">
        <v>303</v>
      </c>
      <c r="C273" s="4" t="s">
        <v>68</v>
      </c>
      <c r="D273" s="4">
        <v>12</v>
      </c>
      <c r="E273" s="4" t="s">
        <v>317</v>
      </c>
      <c r="F273" s="4">
        <v>800</v>
      </c>
      <c r="G273" s="49">
        <v>0</v>
      </c>
      <c r="H273" s="15">
        <v>173</v>
      </c>
      <c r="I273" s="62"/>
      <c r="J273" s="72">
        <f t="shared" si="32"/>
        <v>173</v>
      </c>
      <c r="K273" s="57"/>
      <c r="L273" s="117">
        <v>0</v>
      </c>
      <c r="M273" s="137"/>
    </row>
    <row r="274" spans="1:13" ht="19.5" customHeight="1">
      <c r="A274" s="40" t="s">
        <v>22</v>
      </c>
      <c r="B274" s="188">
        <v>303</v>
      </c>
      <c r="C274" s="149" t="s">
        <v>72</v>
      </c>
      <c r="D274" s="208"/>
      <c r="E274" s="208"/>
      <c r="F274" s="208"/>
      <c r="G274" s="208" t="e">
        <f>#REF!+#REF!</f>
        <v>#REF!</v>
      </c>
      <c r="H274" s="208" t="e">
        <f>#REF!+#REF!</f>
        <v>#REF!</v>
      </c>
      <c r="I274" s="208" t="e">
        <f>#REF!+#REF!</f>
        <v>#REF!</v>
      </c>
      <c r="J274" s="209" t="e">
        <f>#REF!+#REF!</f>
        <v>#REF!</v>
      </c>
      <c r="K274" s="210">
        <f>K278</f>
        <v>0</v>
      </c>
      <c r="L274" s="135" t="e">
        <f>#REF!+#REF!</f>
        <v>#REF!</v>
      </c>
      <c r="M274" s="111"/>
    </row>
    <row r="275" spans="1:13" ht="19.5" customHeight="1">
      <c r="A275" s="40" t="s">
        <v>326</v>
      </c>
      <c r="B275" s="188">
        <v>303</v>
      </c>
      <c r="C275" s="149" t="s">
        <v>72</v>
      </c>
      <c r="D275" s="42" t="s">
        <v>69</v>
      </c>
      <c r="E275" s="208"/>
      <c r="F275" s="208"/>
      <c r="G275" s="208" t="e">
        <f>G277+#REF!+#REF!+#REF!</f>
        <v>#REF!</v>
      </c>
      <c r="H275" s="208" t="e">
        <f>H277+#REF!+#REF!+#REF!</f>
        <v>#REF!</v>
      </c>
      <c r="I275" s="207" t="e">
        <f aca="true" t="shared" si="33" ref="I275:I280">H275/G275</f>
        <v>#REF!</v>
      </c>
      <c r="J275" s="82" t="e">
        <f aca="true" t="shared" si="34" ref="J275:J290">H275-G275</f>
        <v>#REF!</v>
      </c>
      <c r="K275" s="103"/>
      <c r="L275" s="117"/>
      <c r="M275" s="137"/>
    </row>
    <row r="276" spans="1:13" ht="78.75" customHeight="1">
      <c r="A276" s="14" t="s">
        <v>328</v>
      </c>
      <c r="B276" s="46">
        <v>303</v>
      </c>
      <c r="C276" s="11" t="s">
        <v>72</v>
      </c>
      <c r="D276" s="4" t="s">
        <v>69</v>
      </c>
      <c r="E276" s="16" t="s">
        <v>327</v>
      </c>
      <c r="F276" s="16">
        <v>400</v>
      </c>
      <c r="G276" s="70" t="e">
        <f>G278+#REF!+#REF!+#REF!</f>
        <v>#REF!</v>
      </c>
      <c r="H276" s="70" t="e">
        <f>H278+#REF!+#REF!+#REF!</f>
        <v>#REF!</v>
      </c>
      <c r="I276" s="62" t="e">
        <f>H276/G276</f>
        <v>#REF!</v>
      </c>
      <c r="J276" s="72" t="e">
        <f>H276-G276</f>
        <v>#REF!</v>
      </c>
      <c r="K276" s="57">
        <v>0</v>
      </c>
      <c r="L276" s="117"/>
      <c r="M276" s="137"/>
    </row>
    <row r="277" spans="1:13" ht="19.5" customHeight="1">
      <c r="A277" s="67" t="s">
        <v>325</v>
      </c>
      <c r="B277" s="188">
        <v>303</v>
      </c>
      <c r="C277" s="42" t="s">
        <v>72</v>
      </c>
      <c r="D277" s="42" t="s">
        <v>72</v>
      </c>
      <c r="E277" s="192"/>
      <c r="F277" s="192"/>
      <c r="G277" s="200"/>
      <c r="H277" s="200"/>
      <c r="I277" s="198" t="e">
        <f t="shared" si="33"/>
        <v>#DIV/0!</v>
      </c>
      <c r="J277" s="199">
        <f t="shared" si="34"/>
        <v>0</v>
      </c>
      <c r="K277" s="201">
        <f>K278</f>
        <v>0</v>
      </c>
      <c r="L277" s="117"/>
      <c r="M277" s="137"/>
    </row>
    <row r="278" spans="1:13" ht="66.75" customHeight="1">
      <c r="A278" s="14" t="s">
        <v>321</v>
      </c>
      <c r="B278" s="5">
        <v>303</v>
      </c>
      <c r="C278" s="4" t="s">
        <v>72</v>
      </c>
      <c r="D278" s="4" t="s">
        <v>72</v>
      </c>
      <c r="E278" s="4" t="s">
        <v>322</v>
      </c>
      <c r="F278" s="4">
        <v>400</v>
      </c>
      <c r="G278" s="49">
        <v>538.2</v>
      </c>
      <c r="H278" s="49"/>
      <c r="I278" s="49"/>
      <c r="J278" s="72"/>
      <c r="K278" s="57"/>
      <c r="L278" s="117"/>
      <c r="M278" s="137"/>
    </row>
    <row r="279" spans="1:13" ht="0.75" customHeight="1" hidden="1">
      <c r="A279" s="14" t="s">
        <v>125</v>
      </c>
      <c r="B279" s="5">
        <v>303</v>
      </c>
      <c r="C279" s="4" t="s">
        <v>72</v>
      </c>
      <c r="D279" s="4" t="s">
        <v>72</v>
      </c>
      <c r="E279" s="4" t="s">
        <v>124</v>
      </c>
      <c r="F279" s="4"/>
      <c r="G279" s="49">
        <f>G280</f>
        <v>0</v>
      </c>
      <c r="H279" s="13">
        <f>H280</f>
        <v>0</v>
      </c>
      <c r="I279" s="62" t="e">
        <f t="shared" si="33"/>
        <v>#DIV/0!</v>
      </c>
      <c r="J279" s="72">
        <f t="shared" si="34"/>
        <v>0</v>
      </c>
      <c r="K279" s="57"/>
      <c r="L279" s="117"/>
      <c r="M279" s="137"/>
    </row>
    <row r="280" spans="1:13" ht="1.5" customHeight="1" hidden="1">
      <c r="A280" s="14" t="s">
        <v>23</v>
      </c>
      <c r="B280" s="5">
        <v>303</v>
      </c>
      <c r="C280" s="4" t="s">
        <v>72</v>
      </c>
      <c r="D280" s="4" t="s">
        <v>72</v>
      </c>
      <c r="E280" s="4" t="s">
        <v>124</v>
      </c>
      <c r="F280" s="4" t="s">
        <v>91</v>
      </c>
      <c r="G280" s="49"/>
      <c r="H280" s="13"/>
      <c r="I280" s="62" t="e">
        <f t="shared" si="33"/>
        <v>#DIV/0!</v>
      </c>
      <c r="J280" s="72">
        <f t="shared" si="34"/>
        <v>0</v>
      </c>
      <c r="K280" s="57"/>
      <c r="L280" s="117"/>
      <c r="M280" s="137"/>
    </row>
    <row r="281" spans="1:13" ht="3.75" customHeight="1" hidden="1">
      <c r="A281" s="14" t="s">
        <v>127</v>
      </c>
      <c r="B281" s="5">
        <v>303</v>
      </c>
      <c r="C281" s="4" t="s">
        <v>72</v>
      </c>
      <c r="D281" s="4" t="s">
        <v>72</v>
      </c>
      <c r="E281" s="4" t="s">
        <v>126</v>
      </c>
      <c r="F281" s="4" t="s">
        <v>91</v>
      </c>
      <c r="G281" s="49"/>
      <c r="H281" s="13"/>
      <c r="I281" s="62"/>
      <c r="J281" s="72">
        <f t="shared" si="34"/>
        <v>0</v>
      </c>
      <c r="K281" s="57"/>
      <c r="L281" s="117"/>
      <c r="M281" s="137"/>
    </row>
    <row r="282" spans="1:13" ht="0.75" customHeight="1" hidden="1">
      <c r="A282" s="14"/>
      <c r="B282" s="5"/>
      <c r="C282" s="4">
        <v>5</v>
      </c>
      <c r="D282" s="4">
        <v>5</v>
      </c>
      <c r="E282" s="4" t="s">
        <v>158</v>
      </c>
      <c r="F282" s="4"/>
      <c r="G282" s="49">
        <f>G283+G284</f>
        <v>0</v>
      </c>
      <c r="H282" s="49">
        <f>H283+H284</f>
        <v>0</v>
      </c>
      <c r="I282" s="62" t="e">
        <f>H282/G282</f>
        <v>#DIV/0!</v>
      </c>
      <c r="J282" s="72">
        <f t="shared" si="34"/>
        <v>0</v>
      </c>
      <c r="K282" s="57"/>
      <c r="L282" s="117"/>
      <c r="M282" s="137"/>
    </row>
    <row r="283" spans="1:13" ht="1.5" customHeight="1" hidden="1">
      <c r="A283" s="14" t="s">
        <v>160</v>
      </c>
      <c r="B283" s="5">
        <v>303</v>
      </c>
      <c r="C283" s="4">
        <v>5</v>
      </c>
      <c r="D283" s="4">
        <v>5</v>
      </c>
      <c r="E283" s="4" t="s">
        <v>158</v>
      </c>
      <c r="F283" s="4">
        <v>3</v>
      </c>
      <c r="G283" s="49"/>
      <c r="H283" s="13"/>
      <c r="I283" s="62" t="e">
        <f>H283/G283</f>
        <v>#DIV/0!</v>
      </c>
      <c r="J283" s="72">
        <f t="shared" si="34"/>
        <v>0</v>
      </c>
      <c r="K283" s="57"/>
      <c r="L283" s="117"/>
      <c r="M283" s="137"/>
    </row>
    <row r="284" spans="1:13" ht="0.75" customHeight="1">
      <c r="A284" s="14" t="s">
        <v>11</v>
      </c>
      <c r="B284" s="5">
        <v>303</v>
      </c>
      <c r="C284" s="4">
        <v>5</v>
      </c>
      <c r="D284" s="4">
        <v>5</v>
      </c>
      <c r="E284" s="4" t="s">
        <v>157</v>
      </c>
      <c r="F284" s="4">
        <v>500</v>
      </c>
      <c r="G284" s="49"/>
      <c r="H284" s="13"/>
      <c r="I284" s="62" t="e">
        <f>H284/G284</f>
        <v>#DIV/0!</v>
      </c>
      <c r="J284" s="72">
        <f t="shared" si="34"/>
        <v>0</v>
      </c>
      <c r="K284" s="57"/>
      <c r="L284" s="117"/>
      <c r="M284" s="137"/>
    </row>
    <row r="285" spans="1:13" ht="38.25" customHeight="1" hidden="1">
      <c r="A285" s="14" t="s">
        <v>128</v>
      </c>
      <c r="B285" s="5">
        <v>303</v>
      </c>
      <c r="C285" s="4" t="s">
        <v>72</v>
      </c>
      <c r="D285" s="4" t="s">
        <v>72</v>
      </c>
      <c r="E285" s="4" t="s">
        <v>19</v>
      </c>
      <c r="F285" s="4" t="s">
        <v>91</v>
      </c>
      <c r="G285" s="49"/>
      <c r="H285" s="13"/>
      <c r="I285" s="62"/>
      <c r="J285" s="72">
        <f t="shared" si="34"/>
        <v>0</v>
      </c>
      <c r="K285" s="57"/>
      <c r="L285" s="117"/>
      <c r="M285" s="137"/>
    </row>
    <row r="286" spans="1:13" ht="0.75" customHeight="1">
      <c r="A286" s="14" t="s">
        <v>190</v>
      </c>
      <c r="B286" s="5">
        <v>303</v>
      </c>
      <c r="C286" s="4" t="s">
        <v>72</v>
      </c>
      <c r="D286" s="4" t="s">
        <v>72</v>
      </c>
      <c r="E286" s="4">
        <v>5222040</v>
      </c>
      <c r="F286" s="4">
        <v>400</v>
      </c>
      <c r="G286" s="49">
        <v>1636</v>
      </c>
      <c r="H286" s="13">
        <v>11100</v>
      </c>
      <c r="I286" s="62"/>
      <c r="J286" s="72">
        <f t="shared" si="34"/>
        <v>9464</v>
      </c>
      <c r="K286" s="57"/>
      <c r="L286" s="117"/>
      <c r="M286" s="137"/>
    </row>
    <row r="287" spans="1:13" ht="18.75">
      <c r="A287" s="40" t="s">
        <v>73</v>
      </c>
      <c r="B287" s="41">
        <v>303</v>
      </c>
      <c r="C287" s="42" t="s">
        <v>74</v>
      </c>
      <c r="D287" s="42"/>
      <c r="E287" s="42"/>
      <c r="F287" s="42"/>
      <c r="G287" s="44">
        <f aca="true" t="shared" si="35" ref="G287:L289">G288</f>
        <v>80.6</v>
      </c>
      <c r="H287" s="44">
        <f t="shared" si="35"/>
        <v>80.6</v>
      </c>
      <c r="I287" s="44">
        <f t="shared" si="35"/>
        <v>1</v>
      </c>
      <c r="J287" s="83">
        <f t="shared" si="35"/>
        <v>0</v>
      </c>
      <c r="K287" s="105">
        <f t="shared" si="35"/>
        <v>20</v>
      </c>
      <c r="L287" s="121">
        <f t="shared" si="35"/>
        <v>0</v>
      </c>
      <c r="M287" s="101"/>
    </row>
    <row r="288" spans="1:13" ht="37.5">
      <c r="A288" s="148" t="s">
        <v>96</v>
      </c>
      <c r="B288" s="41">
        <v>303</v>
      </c>
      <c r="C288" s="42" t="s">
        <v>74</v>
      </c>
      <c r="D288" s="42" t="s">
        <v>67</v>
      </c>
      <c r="E288" s="192"/>
      <c r="F288" s="192"/>
      <c r="G288" s="44">
        <f t="shared" si="35"/>
        <v>80.6</v>
      </c>
      <c r="H288" s="44">
        <f t="shared" si="35"/>
        <v>80.6</v>
      </c>
      <c r="I288" s="44">
        <f t="shared" si="35"/>
        <v>1</v>
      </c>
      <c r="J288" s="83">
        <f t="shared" si="35"/>
        <v>0</v>
      </c>
      <c r="K288" s="105">
        <f t="shared" si="35"/>
        <v>20</v>
      </c>
      <c r="L288" s="121">
        <f t="shared" si="35"/>
        <v>0</v>
      </c>
      <c r="M288" s="101"/>
    </row>
    <row r="289" spans="1:13" ht="37.5">
      <c r="A289" s="14" t="s">
        <v>97</v>
      </c>
      <c r="B289" s="5">
        <v>303</v>
      </c>
      <c r="C289" s="4" t="s">
        <v>74</v>
      </c>
      <c r="D289" s="4" t="s">
        <v>67</v>
      </c>
      <c r="E289" s="4" t="s">
        <v>299</v>
      </c>
      <c r="F289" s="4"/>
      <c r="G289" s="49">
        <f t="shared" si="35"/>
        <v>80.6</v>
      </c>
      <c r="H289" s="49">
        <f t="shared" si="35"/>
        <v>80.6</v>
      </c>
      <c r="I289" s="49">
        <f t="shared" si="35"/>
        <v>1</v>
      </c>
      <c r="J289" s="72">
        <f t="shared" si="35"/>
        <v>0</v>
      </c>
      <c r="K289" s="57">
        <f t="shared" si="35"/>
        <v>20</v>
      </c>
      <c r="L289" s="57">
        <f t="shared" si="35"/>
        <v>0</v>
      </c>
      <c r="M289" s="57"/>
    </row>
    <row r="290" spans="1:13" ht="18.75">
      <c r="A290" s="14" t="s">
        <v>232</v>
      </c>
      <c r="B290" s="5">
        <v>303</v>
      </c>
      <c r="C290" s="4" t="s">
        <v>74</v>
      </c>
      <c r="D290" s="4" t="s">
        <v>67</v>
      </c>
      <c r="E290" s="4" t="s">
        <v>300</v>
      </c>
      <c r="F290" s="4">
        <v>200</v>
      </c>
      <c r="G290" s="49">
        <v>80.6</v>
      </c>
      <c r="H290" s="13">
        <v>80.6</v>
      </c>
      <c r="I290" s="62">
        <f>H290/G290</f>
        <v>1</v>
      </c>
      <c r="J290" s="72">
        <f t="shared" si="34"/>
        <v>0</v>
      </c>
      <c r="K290" s="57">
        <v>20</v>
      </c>
      <c r="L290" s="117"/>
      <c r="M290" s="137"/>
    </row>
    <row r="291" spans="1:13" ht="0.75" customHeight="1">
      <c r="A291" s="24" t="s">
        <v>77</v>
      </c>
      <c r="B291" s="23">
        <v>303</v>
      </c>
      <c r="C291" s="26" t="s">
        <v>75</v>
      </c>
      <c r="D291" s="26" t="s">
        <v>72</v>
      </c>
      <c r="E291" s="26"/>
      <c r="F291" s="25"/>
      <c r="G291" s="50">
        <f aca="true" t="shared" si="36" ref="G291:L291">G292+G296+G295</f>
        <v>9761.7</v>
      </c>
      <c r="H291" s="50" t="e">
        <f t="shared" si="36"/>
        <v>#REF!</v>
      </c>
      <c r="I291" s="50" t="e">
        <f t="shared" si="36"/>
        <v>#REF!</v>
      </c>
      <c r="J291" s="87" t="e">
        <f t="shared" si="36"/>
        <v>#REF!</v>
      </c>
      <c r="K291" s="108">
        <f>K292</f>
        <v>0</v>
      </c>
      <c r="L291" s="130">
        <f t="shared" si="36"/>
        <v>0</v>
      </c>
      <c r="M291" s="108"/>
    </row>
    <row r="292" spans="1:13" ht="1.5" customHeight="1" hidden="1">
      <c r="A292" s="47" t="s">
        <v>221</v>
      </c>
      <c r="B292" s="23">
        <v>303</v>
      </c>
      <c r="C292" s="39" t="s">
        <v>75</v>
      </c>
      <c r="D292" s="39" t="s">
        <v>72</v>
      </c>
      <c r="E292" s="39" t="s">
        <v>222</v>
      </c>
      <c r="F292" s="18">
        <v>200</v>
      </c>
      <c r="G292" s="51">
        <f>G293+G294</f>
        <v>9318.7</v>
      </c>
      <c r="H292" s="51" t="e">
        <f>H293+H294</f>
        <v>#REF!</v>
      </c>
      <c r="I292" s="51" t="e">
        <f>I293+I294</f>
        <v>#REF!</v>
      </c>
      <c r="J292" s="89" t="e">
        <f>J293+J294</f>
        <v>#REF!</v>
      </c>
      <c r="K292" s="112"/>
      <c r="L292" s="93">
        <f>L293+L294</f>
        <v>0</v>
      </c>
      <c r="M292" s="137"/>
    </row>
    <row r="293" spans="1:13" ht="25.5" customHeight="1">
      <c r="A293" s="141" t="s">
        <v>180</v>
      </c>
      <c r="B293" s="211">
        <v>303</v>
      </c>
      <c r="C293" s="143" t="s">
        <v>75</v>
      </c>
      <c r="D293" s="143" t="s">
        <v>71</v>
      </c>
      <c r="E293" s="143"/>
      <c r="F293" s="144"/>
      <c r="G293" s="145">
        <f aca="true" t="shared" si="37" ref="G293:L293">G294+G302+G300</f>
        <v>8875.7</v>
      </c>
      <c r="H293" s="145" t="e">
        <f t="shared" si="37"/>
        <v>#REF!</v>
      </c>
      <c r="I293" s="145" t="e">
        <f t="shared" si="37"/>
        <v>#REF!</v>
      </c>
      <c r="J293" s="146" t="e">
        <f t="shared" si="37"/>
        <v>#REF!</v>
      </c>
      <c r="K293" s="147">
        <f>K294+K302+K300+K301+K298</f>
        <v>482</v>
      </c>
      <c r="L293" s="130">
        <f t="shared" si="37"/>
        <v>0</v>
      </c>
      <c r="M293" s="108"/>
    </row>
    <row r="294" spans="1:13" ht="38.25" customHeight="1">
      <c r="A294" s="141" t="s">
        <v>198</v>
      </c>
      <c r="B294" s="211">
        <v>303</v>
      </c>
      <c r="C294" s="143" t="s">
        <v>75</v>
      </c>
      <c r="D294" s="143" t="s">
        <v>71</v>
      </c>
      <c r="E294" s="143" t="s">
        <v>301</v>
      </c>
      <c r="F294" s="144"/>
      <c r="G294" s="145">
        <f aca="true" t="shared" si="38" ref="G294:L294">G295+G296</f>
        <v>443</v>
      </c>
      <c r="H294" s="145" t="e">
        <f t="shared" si="38"/>
        <v>#REF!</v>
      </c>
      <c r="I294" s="145" t="e">
        <f t="shared" si="38"/>
        <v>#REF!</v>
      </c>
      <c r="J294" s="146" t="e">
        <f t="shared" si="38"/>
        <v>#REF!</v>
      </c>
      <c r="K294" s="147">
        <f>K295+K296</f>
        <v>482</v>
      </c>
      <c r="L294" s="93">
        <f t="shared" si="38"/>
        <v>0</v>
      </c>
      <c r="M294" s="137"/>
    </row>
    <row r="295" spans="1:13" ht="38.25" customHeight="1">
      <c r="A295" s="47" t="s">
        <v>198</v>
      </c>
      <c r="B295" s="23">
        <v>303</v>
      </c>
      <c r="C295" s="39" t="s">
        <v>75</v>
      </c>
      <c r="D295" s="39" t="s">
        <v>71</v>
      </c>
      <c r="E295" s="39" t="s">
        <v>301</v>
      </c>
      <c r="F295" s="18">
        <v>100</v>
      </c>
      <c r="G295" s="51">
        <v>373</v>
      </c>
      <c r="H295" s="50" t="e">
        <f>SUM(#REF!,#REF!,H325)</f>
        <v>#REF!</v>
      </c>
      <c r="I295" s="71" t="e">
        <f>H295/G295</f>
        <v>#REF!</v>
      </c>
      <c r="J295" s="72" t="e">
        <f>H295-G295</f>
        <v>#REF!</v>
      </c>
      <c r="K295" s="57">
        <v>414</v>
      </c>
      <c r="L295" s="117"/>
      <c r="M295" s="137"/>
    </row>
    <row r="296" spans="1:13" ht="39.75" customHeight="1">
      <c r="A296" s="47" t="s">
        <v>199</v>
      </c>
      <c r="B296" s="23">
        <v>303</v>
      </c>
      <c r="C296" s="39" t="s">
        <v>75</v>
      </c>
      <c r="D296" s="39" t="s">
        <v>71</v>
      </c>
      <c r="E296" s="39" t="s">
        <v>301</v>
      </c>
      <c r="F296" s="18">
        <v>200</v>
      </c>
      <c r="G296" s="51">
        <v>70</v>
      </c>
      <c r="H296" s="50" t="e">
        <f>SUM(#REF!,H325,H326)</f>
        <v>#REF!</v>
      </c>
      <c r="I296" s="71" t="e">
        <f>H296/G296</f>
        <v>#REF!</v>
      </c>
      <c r="J296" s="72" t="e">
        <f>H296-G296</f>
        <v>#REF!</v>
      </c>
      <c r="K296" s="57">
        <v>68</v>
      </c>
      <c r="L296" s="117"/>
      <c r="M296" s="137"/>
    </row>
    <row r="297" spans="1:13" ht="24.75" customHeight="1" hidden="1">
      <c r="A297" s="47" t="s">
        <v>223</v>
      </c>
      <c r="B297" s="23">
        <v>303</v>
      </c>
      <c r="C297" s="39" t="s">
        <v>75</v>
      </c>
      <c r="D297" s="39" t="s">
        <v>71</v>
      </c>
      <c r="E297" s="39" t="s">
        <v>217</v>
      </c>
      <c r="F297" s="18"/>
      <c r="G297" s="51">
        <f>G298+G299</f>
        <v>443</v>
      </c>
      <c r="H297" s="51" t="e">
        <f>H298+H299</f>
        <v>#REF!</v>
      </c>
      <c r="I297" s="51" t="e">
        <f>I298+I299</f>
        <v>#REF!</v>
      </c>
      <c r="J297" s="89" t="e">
        <f>J298+J299</f>
        <v>#REF!</v>
      </c>
      <c r="K297" s="112">
        <v>0</v>
      </c>
      <c r="L297" s="112">
        <v>0</v>
      </c>
      <c r="M297" s="112"/>
    </row>
    <row r="298" spans="1:13" ht="24.75" customHeight="1" hidden="1">
      <c r="A298" s="47" t="s">
        <v>223</v>
      </c>
      <c r="B298" s="23">
        <v>303</v>
      </c>
      <c r="C298" s="39" t="s">
        <v>75</v>
      </c>
      <c r="D298" s="39" t="s">
        <v>71</v>
      </c>
      <c r="E298" s="39" t="s">
        <v>217</v>
      </c>
      <c r="F298" s="18">
        <v>100</v>
      </c>
      <c r="G298" s="51">
        <v>373</v>
      </c>
      <c r="H298" s="50" t="e">
        <f>SUM(#REF!,H327,H328)</f>
        <v>#REF!</v>
      </c>
      <c r="I298" s="71" t="e">
        <f>H298/G298</f>
        <v>#REF!</v>
      </c>
      <c r="J298" s="72" t="e">
        <f>H298-G298</f>
        <v>#REF!</v>
      </c>
      <c r="K298" s="57"/>
      <c r="L298" s="117"/>
      <c r="M298" s="137"/>
    </row>
    <row r="299" spans="1:13" ht="24.75" customHeight="1" hidden="1">
      <c r="A299" s="47" t="s">
        <v>224</v>
      </c>
      <c r="B299" s="23">
        <v>303</v>
      </c>
      <c r="C299" s="39" t="s">
        <v>75</v>
      </c>
      <c r="D299" s="39" t="s">
        <v>71</v>
      </c>
      <c r="E299" s="39" t="s">
        <v>217</v>
      </c>
      <c r="F299" s="18">
        <v>200</v>
      </c>
      <c r="G299" s="51">
        <v>70</v>
      </c>
      <c r="H299" s="50">
        <f>SUM(H325:H325,H328,H329)</f>
        <v>190</v>
      </c>
      <c r="I299" s="71">
        <f>H299/G299</f>
        <v>2.7142857142857144</v>
      </c>
      <c r="J299" s="72">
        <f>H299-G299</f>
        <v>120</v>
      </c>
      <c r="K299" s="57"/>
      <c r="L299" s="117"/>
      <c r="M299" s="137"/>
    </row>
    <row r="300" spans="1:13" ht="24.75" customHeight="1" hidden="1">
      <c r="A300" s="47" t="s">
        <v>191</v>
      </c>
      <c r="B300" s="23">
        <v>303</v>
      </c>
      <c r="C300" s="39" t="s">
        <v>75</v>
      </c>
      <c r="D300" s="39" t="s">
        <v>71</v>
      </c>
      <c r="E300" s="39">
        <v>5222211</v>
      </c>
      <c r="F300" s="18">
        <v>200</v>
      </c>
      <c r="G300" s="51">
        <v>1600</v>
      </c>
      <c r="H300" s="51" t="e">
        <f aca="true" t="shared" si="39" ref="H300:J301">H302</f>
        <v>#REF!</v>
      </c>
      <c r="I300" s="51" t="e">
        <f t="shared" si="39"/>
        <v>#REF!</v>
      </c>
      <c r="J300" s="89" t="e">
        <f t="shared" si="39"/>
        <v>#REF!</v>
      </c>
      <c r="K300" s="112"/>
      <c r="L300" s="117"/>
      <c r="M300" s="137"/>
    </row>
    <row r="301" spans="1:13" ht="24.75" customHeight="1" hidden="1">
      <c r="A301" s="47" t="s">
        <v>191</v>
      </c>
      <c r="B301" s="23">
        <v>303</v>
      </c>
      <c r="C301" s="39" t="s">
        <v>75</v>
      </c>
      <c r="D301" s="39" t="s">
        <v>71</v>
      </c>
      <c r="E301" s="39">
        <v>5222211</v>
      </c>
      <c r="F301" s="18">
        <v>400</v>
      </c>
      <c r="G301" s="51">
        <v>1600</v>
      </c>
      <c r="H301" s="51" t="e">
        <f t="shared" si="39"/>
        <v>#REF!</v>
      </c>
      <c r="I301" s="51" t="e">
        <f t="shared" si="39"/>
        <v>#REF!</v>
      </c>
      <c r="J301" s="89" t="e">
        <f t="shared" si="39"/>
        <v>#REF!</v>
      </c>
      <c r="K301" s="112"/>
      <c r="L301" s="117"/>
      <c r="M301" s="137"/>
    </row>
    <row r="302" spans="1:13" ht="63" customHeight="1">
      <c r="A302" s="47" t="s">
        <v>324</v>
      </c>
      <c r="B302" s="202">
        <v>303</v>
      </c>
      <c r="C302" s="26" t="s">
        <v>75</v>
      </c>
      <c r="D302" s="26" t="s">
        <v>71</v>
      </c>
      <c r="E302" s="26" t="s">
        <v>323</v>
      </c>
      <c r="F302" s="18"/>
      <c r="G302" s="51">
        <f aca="true" t="shared" si="40" ref="G302:L302">G303</f>
        <v>6832.7</v>
      </c>
      <c r="H302" s="51" t="e">
        <f t="shared" si="40"/>
        <v>#REF!</v>
      </c>
      <c r="I302" s="51" t="e">
        <f t="shared" si="40"/>
        <v>#REF!</v>
      </c>
      <c r="J302" s="89" t="e">
        <f t="shared" si="40"/>
        <v>#REF!</v>
      </c>
      <c r="K302" s="112">
        <f>K303</f>
        <v>0</v>
      </c>
      <c r="L302" s="136">
        <f t="shared" si="40"/>
        <v>0</v>
      </c>
      <c r="M302" s="112"/>
    </row>
    <row r="303" spans="1:13" ht="58.5" customHeight="1">
      <c r="A303" s="47" t="s">
        <v>324</v>
      </c>
      <c r="B303" s="23">
        <v>303</v>
      </c>
      <c r="C303" s="39" t="s">
        <v>75</v>
      </c>
      <c r="D303" s="39" t="s">
        <v>71</v>
      </c>
      <c r="E303" s="39" t="s">
        <v>323</v>
      </c>
      <c r="F303" s="18">
        <v>400</v>
      </c>
      <c r="G303" s="51">
        <v>6832.7</v>
      </c>
      <c r="H303" s="50" t="e">
        <f>SUM(H324:H324,H326,H327)</f>
        <v>#REF!</v>
      </c>
      <c r="I303" s="71" t="e">
        <f>H303/G303</f>
        <v>#REF!</v>
      </c>
      <c r="J303" s="72" t="e">
        <f>H303-G303</f>
        <v>#REF!</v>
      </c>
      <c r="K303" s="57"/>
      <c r="L303" s="117"/>
      <c r="M303" s="137"/>
    </row>
    <row r="304" spans="1:13" ht="24.75" customHeight="1">
      <c r="A304" s="40" t="s">
        <v>49</v>
      </c>
      <c r="B304" s="41">
        <v>303</v>
      </c>
      <c r="C304" s="42">
        <v>10</v>
      </c>
      <c r="D304" s="42" t="s">
        <v>66</v>
      </c>
      <c r="E304" s="192"/>
      <c r="F304" s="192"/>
      <c r="G304" s="44">
        <f aca="true" t="shared" si="41" ref="G304:L306">G305</f>
        <v>540.8</v>
      </c>
      <c r="H304" s="44">
        <f t="shared" si="41"/>
        <v>576.7</v>
      </c>
      <c r="I304" s="44">
        <f t="shared" si="41"/>
        <v>1.0663831360946747</v>
      </c>
      <c r="J304" s="83">
        <f t="shared" si="41"/>
        <v>35.90000000000009</v>
      </c>
      <c r="K304" s="105">
        <f t="shared" si="41"/>
        <v>1367.7</v>
      </c>
      <c r="L304" s="121">
        <f t="shared" si="41"/>
        <v>0</v>
      </c>
      <c r="M304" s="101"/>
    </row>
    <row r="305" spans="1:13" ht="37.5">
      <c r="A305" s="14" t="s">
        <v>50</v>
      </c>
      <c r="B305" s="5">
        <v>303</v>
      </c>
      <c r="C305" s="4">
        <v>10</v>
      </c>
      <c r="D305" s="4" t="s">
        <v>66</v>
      </c>
      <c r="E305" s="4" t="s">
        <v>280</v>
      </c>
      <c r="F305" s="4"/>
      <c r="G305" s="15">
        <f t="shared" si="41"/>
        <v>540.8</v>
      </c>
      <c r="H305" s="15">
        <f t="shared" si="41"/>
        <v>576.7</v>
      </c>
      <c r="I305" s="15">
        <f t="shared" si="41"/>
        <v>1.0663831360946747</v>
      </c>
      <c r="J305" s="80">
        <f t="shared" si="41"/>
        <v>35.90000000000009</v>
      </c>
      <c r="K305" s="59">
        <f>K306</f>
        <v>1367.7</v>
      </c>
      <c r="L305" s="59">
        <f t="shared" si="41"/>
        <v>0</v>
      </c>
      <c r="M305" s="59"/>
    </row>
    <row r="306" spans="1:13" ht="51" customHeight="1">
      <c r="A306" s="14" t="s">
        <v>51</v>
      </c>
      <c r="B306" s="5">
        <v>303</v>
      </c>
      <c r="C306" s="4">
        <v>10</v>
      </c>
      <c r="D306" s="4" t="s">
        <v>66</v>
      </c>
      <c r="E306" s="4" t="s">
        <v>280</v>
      </c>
      <c r="F306" s="4"/>
      <c r="G306" s="15">
        <f t="shared" si="41"/>
        <v>540.8</v>
      </c>
      <c r="H306" s="15">
        <f t="shared" si="41"/>
        <v>576.7</v>
      </c>
      <c r="I306" s="15">
        <f t="shared" si="41"/>
        <v>1.0663831360946747</v>
      </c>
      <c r="J306" s="80">
        <f t="shared" si="41"/>
        <v>35.90000000000009</v>
      </c>
      <c r="K306" s="59">
        <f>K307</f>
        <v>1367.7</v>
      </c>
      <c r="L306" s="59">
        <f t="shared" si="41"/>
        <v>0</v>
      </c>
      <c r="M306" s="59"/>
    </row>
    <row r="307" spans="1:13" ht="18.75">
      <c r="A307" s="14" t="s">
        <v>52</v>
      </c>
      <c r="B307" s="5">
        <v>303</v>
      </c>
      <c r="C307" s="4">
        <v>10</v>
      </c>
      <c r="D307" s="4" t="s">
        <v>66</v>
      </c>
      <c r="E307" s="4" t="s">
        <v>280</v>
      </c>
      <c r="F307" s="4">
        <v>300</v>
      </c>
      <c r="G307" s="49">
        <v>540.8</v>
      </c>
      <c r="H307" s="15">
        <v>576.7</v>
      </c>
      <c r="I307" s="62">
        <f>H307/G307</f>
        <v>1.0663831360946747</v>
      </c>
      <c r="J307" s="72">
        <f>H307-G307</f>
        <v>35.90000000000009</v>
      </c>
      <c r="K307" s="57">
        <v>1367.7</v>
      </c>
      <c r="L307" s="117"/>
      <c r="M307" s="137"/>
    </row>
    <row r="308" spans="1:13" ht="24.75" customHeight="1">
      <c r="A308" s="148" t="s">
        <v>53</v>
      </c>
      <c r="B308" s="41">
        <v>303</v>
      </c>
      <c r="C308" s="42">
        <v>10</v>
      </c>
      <c r="D308" s="42" t="s">
        <v>67</v>
      </c>
      <c r="E308" s="42"/>
      <c r="F308" s="42"/>
      <c r="G308" s="67">
        <f>G309+G311+G312+G313+G314+G316</f>
        <v>3491.1000000000004</v>
      </c>
      <c r="H308" s="67">
        <f>H309+H311+H312+H313+H314+H316</f>
        <v>26808.2</v>
      </c>
      <c r="I308" s="67" t="e">
        <f>I309+I311+I312+I313+I314+I316</f>
        <v>#DIV/0!</v>
      </c>
      <c r="J308" s="82">
        <f>J309+J311+J312+J313+J314+J316</f>
        <v>23317.100000000002</v>
      </c>
      <c r="K308" s="103">
        <f>K309+K311+K312+K313+K314+K316+K310</f>
        <v>9109.4</v>
      </c>
      <c r="L308" s="100">
        <f>L309+L311+L312+L313+L314+L316+L310</f>
        <v>0</v>
      </c>
      <c r="M308" s="100"/>
    </row>
    <row r="309" spans="1:13" ht="37.5" hidden="1">
      <c r="A309" s="14" t="s">
        <v>185</v>
      </c>
      <c r="B309" s="5">
        <v>303</v>
      </c>
      <c r="C309" s="4">
        <v>10</v>
      </c>
      <c r="D309" s="4" t="s">
        <v>67</v>
      </c>
      <c r="E309" s="4" t="s">
        <v>204</v>
      </c>
      <c r="F309" s="4">
        <v>300</v>
      </c>
      <c r="G309" s="15"/>
      <c r="H309" s="15">
        <f>H312+H314</f>
        <v>1892</v>
      </c>
      <c r="I309" s="62" t="e">
        <f>H309/G309</f>
        <v>#DIV/0!</v>
      </c>
      <c r="J309" s="72">
        <f aca="true" t="shared" si="42" ref="J309:J316">H309-G309</f>
        <v>1892</v>
      </c>
      <c r="K309" s="57"/>
      <c r="L309" s="117"/>
      <c r="M309" s="137"/>
    </row>
    <row r="310" spans="1:13" ht="37.5" hidden="1">
      <c r="A310" s="14" t="s">
        <v>205</v>
      </c>
      <c r="B310" s="5">
        <v>303</v>
      </c>
      <c r="C310" s="4">
        <v>10</v>
      </c>
      <c r="D310" s="4" t="s">
        <v>67</v>
      </c>
      <c r="E310" s="4">
        <v>1008820</v>
      </c>
      <c r="F310" s="4">
        <v>300</v>
      </c>
      <c r="G310" s="15"/>
      <c r="H310" s="15">
        <f>H313+H315</f>
        <v>1892</v>
      </c>
      <c r="I310" s="62" t="e">
        <f>H310/G310</f>
        <v>#DIV/0!</v>
      </c>
      <c r="J310" s="72">
        <f t="shared" si="42"/>
        <v>1892</v>
      </c>
      <c r="K310" s="57"/>
      <c r="L310" s="117"/>
      <c r="M310" s="137"/>
    </row>
    <row r="311" spans="1:13" ht="40.5" customHeight="1" hidden="1">
      <c r="A311" s="14" t="s">
        <v>188</v>
      </c>
      <c r="B311" s="5">
        <v>303</v>
      </c>
      <c r="C311" s="4">
        <v>10</v>
      </c>
      <c r="D311" s="4" t="s">
        <v>67</v>
      </c>
      <c r="E311" s="4">
        <v>5222701</v>
      </c>
      <c r="F311" s="4">
        <v>300</v>
      </c>
      <c r="G311" s="15"/>
      <c r="H311" s="49">
        <v>1892</v>
      </c>
      <c r="I311" s="62" t="e">
        <f>H311/G311</f>
        <v>#DIV/0!</v>
      </c>
      <c r="J311" s="72">
        <f t="shared" si="42"/>
        <v>1892</v>
      </c>
      <c r="K311" s="57"/>
      <c r="L311" s="117"/>
      <c r="M311" s="137"/>
    </row>
    <row r="312" spans="1:13" ht="37.5" hidden="1">
      <c r="A312" s="14" t="s">
        <v>187</v>
      </c>
      <c r="B312" s="5">
        <v>303</v>
      </c>
      <c r="C312" s="4">
        <v>10</v>
      </c>
      <c r="D312" s="4" t="s">
        <v>67</v>
      </c>
      <c r="E312" s="4">
        <v>5222702</v>
      </c>
      <c r="F312" s="4">
        <v>300</v>
      </c>
      <c r="G312" s="15"/>
      <c r="H312" s="49"/>
      <c r="I312" s="62"/>
      <c r="J312" s="72">
        <f t="shared" si="42"/>
        <v>0</v>
      </c>
      <c r="K312" s="57"/>
      <c r="L312" s="117"/>
      <c r="M312" s="137"/>
    </row>
    <row r="313" spans="1:13" ht="30.75" customHeight="1" hidden="1">
      <c r="A313" s="14" t="s">
        <v>186</v>
      </c>
      <c r="B313" s="5">
        <v>303</v>
      </c>
      <c r="C313" s="4">
        <v>10</v>
      </c>
      <c r="D313" s="4" t="s">
        <v>67</v>
      </c>
      <c r="E313" s="4">
        <v>5222703</v>
      </c>
      <c r="F313" s="4">
        <v>300</v>
      </c>
      <c r="G313" s="15"/>
      <c r="H313" s="49">
        <v>1892</v>
      </c>
      <c r="I313" s="62" t="e">
        <f>H313/G313</f>
        <v>#DIV/0!</v>
      </c>
      <c r="J313" s="72">
        <f t="shared" si="42"/>
        <v>1892</v>
      </c>
      <c r="K313" s="57"/>
      <c r="L313" s="117"/>
      <c r="M313" s="137"/>
    </row>
    <row r="314" spans="1:13" ht="56.25" customHeight="1">
      <c r="A314" s="14" t="s">
        <v>296</v>
      </c>
      <c r="B314" s="5">
        <v>303</v>
      </c>
      <c r="C314" s="4">
        <v>10</v>
      </c>
      <c r="D314" s="4" t="s">
        <v>67</v>
      </c>
      <c r="E314" s="4" t="s">
        <v>424</v>
      </c>
      <c r="F314" s="4">
        <v>300</v>
      </c>
      <c r="G314" s="15">
        <v>569.7</v>
      </c>
      <c r="H314" s="49">
        <v>1892</v>
      </c>
      <c r="I314" s="62">
        <f>H314/G314</f>
        <v>3.32104616464806</v>
      </c>
      <c r="J314" s="72">
        <f t="shared" si="42"/>
        <v>1322.3</v>
      </c>
      <c r="K314" s="57">
        <v>0</v>
      </c>
      <c r="L314" s="117"/>
      <c r="M314" s="137">
        <v>670</v>
      </c>
    </row>
    <row r="315" spans="1:13" ht="205.5" customHeight="1" hidden="1">
      <c r="A315" s="77" t="s">
        <v>102</v>
      </c>
      <c r="B315" s="5">
        <v>303</v>
      </c>
      <c r="C315" s="4">
        <v>10</v>
      </c>
      <c r="D315" s="4" t="s">
        <v>67</v>
      </c>
      <c r="E315" s="4" t="s">
        <v>132</v>
      </c>
      <c r="F315" s="4" t="s">
        <v>89</v>
      </c>
      <c r="G315" s="15"/>
      <c r="H315" s="49"/>
      <c r="I315" s="62" t="e">
        <f>H315/G315</f>
        <v>#DIV/0!</v>
      </c>
      <c r="J315" s="72">
        <f t="shared" si="42"/>
        <v>0</v>
      </c>
      <c r="K315" s="57"/>
      <c r="L315" s="117"/>
      <c r="M315" s="137"/>
    </row>
    <row r="316" spans="1:13" ht="93" customHeight="1">
      <c r="A316" s="77" t="s">
        <v>166</v>
      </c>
      <c r="B316" s="5">
        <v>303</v>
      </c>
      <c r="C316" s="4">
        <v>10</v>
      </c>
      <c r="D316" s="4" t="s">
        <v>67</v>
      </c>
      <c r="E316" s="4" t="s">
        <v>295</v>
      </c>
      <c r="F316" s="4">
        <v>300</v>
      </c>
      <c r="G316" s="15">
        <v>2921.4</v>
      </c>
      <c r="H316" s="13">
        <v>19240.2</v>
      </c>
      <c r="I316" s="62">
        <f>H316/G316</f>
        <v>6.585951940850277</v>
      </c>
      <c r="J316" s="72">
        <f t="shared" si="42"/>
        <v>16318.800000000001</v>
      </c>
      <c r="K316" s="57">
        <v>9109.4</v>
      </c>
      <c r="L316" s="117"/>
      <c r="M316" s="137"/>
    </row>
    <row r="317" spans="1:13" ht="24.75" customHeight="1">
      <c r="A317" s="40" t="s">
        <v>319</v>
      </c>
      <c r="B317" s="41">
        <v>303</v>
      </c>
      <c r="C317" s="42">
        <v>10</v>
      </c>
      <c r="D317" s="42" t="s">
        <v>74</v>
      </c>
      <c r="E317" s="192"/>
      <c r="F317" s="192"/>
      <c r="G317" s="44" t="e">
        <f aca="true" t="shared" si="43" ref="G317:L318">G318</f>
        <v>#REF!</v>
      </c>
      <c r="H317" s="44" t="e">
        <f t="shared" si="43"/>
        <v>#REF!</v>
      </c>
      <c r="I317" s="44" t="e">
        <f t="shared" si="43"/>
        <v>#REF!</v>
      </c>
      <c r="J317" s="83" t="e">
        <f t="shared" si="43"/>
        <v>#REF!</v>
      </c>
      <c r="K317" s="105">
        <f t="shared" si="43"/>
        <v>5.6</v>
      </c>
      <c r="L317" s="121" t="e">
        <f t="shared" si="43"/>
        <v>#REF!</v>
      </c>
      <c r="M317" s="101"/>
    </row>
    <row r="318" spans="1:13" ht="81.75" customHeight="1">
      <c r="A318" s="14" t="s">
        <v>320</v>
      </c>
      <c r="B318" s="5">
        <v>303</v>
      </c>
      <c r="C318" s="4">
        <v>10</v>
      </c>
      <c r="D318" s="4" t="s">
        <v>74</v>
      </c>
      <c r="E318" s="4" t="s">
        <v>420</v>
      </c>
      <c r="F318" s="4"/>
      <c r="G318" s="15" t="e">
        <f t="shared" si="43"/>
        <v>#REF!</v>
      </c>
      <c r="H318" s="15" t="e">
        <f t="shared" si="43"/>
        <v>#REF!</v>
      </c>
      <c r="I318" s="15" t="e">
        <f t="shared" si="43"/>
        <v>#REF!</v>
      </c>
      <c r="J318" s="80" t="e">
        <f t="shared" si="43"/>
        <v>#REF!</v>
      </c>
      <c r="K318" s="59">
        <v>5.6</v>
      </c>
      <c r="L318" s="59" t="e">
        <f t="shared" si="43"/>
        <v>#REF!</v>
      </c>
      <c r="M318" s="59"/>
    </row>
    <row r="319" spans="1:13" ht="18.75">
      <c r="A319" s="40" t="s">
        <v>47</v>
      </c>
      <c r="B319" s="41">
        <v>303</v>
      </c>
      <c r="C319" s="42">
        <v>11</v>
      </c>
      <c r="D319" s="42"/>
      <c r="E319" s="42"/>
      <c r="F319" s="42"/>
      <c r="G319" s="44" t="e">
        <f>G321+#REF!</f>
        <v>#REF!</v>
      </c>
      <c r="H319" s="44" t="e">
        <f>H321+#REF!</f>
        <v>#REF!</v>
      </c>
      <c r="I319" s="44" t="e">
        <f>I321+#REF!</f>
        <v>#REF!</v>
      </c>
      <c r="J319" s="83" t="e">
        <f>J321+#REF!</f>
        <v>#REF!</v>
      </c>
      <c r="K319" s="105">
        <f>K320</f>
        <v>280</v>
      </c>
      <c r="L319" s="121" t="e">
        <f>L321+#REF!</f>
        <v>#REF!</v>
      </c>
      <c r="M319" s="101"/>
    </row>
    <row r="320" spans="1:13" ht="55.5" customHeight="1">
      <c r="A320" s="10" t="s">
        <v>298</v>
      </c>
      <c r="B320" s="5">
        <v>303</v>
      </c>
      <c r="C320" s="4">
        <v>11</v>
      </c>
      <c r="D320" s="4" t="s">
        <v>66</v>
      </c>
      <c r="E320" s="4" t="s">
        <v>297</v>
      </c>
      <c r="F320" s="4">
        <v>200</v>
      </c>
      <c r="G320" s="15"/>
      <c r="H320" s="15" t="e">
        <f>#REF!</f>
        <v>#REF!</v>
      </c>
      <c r="I320" s="62" t="e">
        <f>H320/G320</f>
        <v>#REF!</v>
      </c>
      <c r="J320" s="72" t="e">
        <f>H320-G320</f>
        <v>#REF!</v>
      </c>
      <c r="K320" s="57">
        <v>280</v>
      </c>
      <c r="L320" s="117"/>
      <c r="M320" s="137"/>
    </row>
    <row r="321" spans="1:13" ht="37.5" hidden="1">
      <c r="A321" s="14" t="s">
        <v>189</v>
      </c>
      <c r="B321" s="5">
        <v>303</v>
      </c>
      <c r="C321" s="4">
        <v>11</v>
      </c>
      <c r="D321" s="4" t="s">
        <v>66</v>
      </c>
      <c r="E321" s="4" t="s">
        <v>212</v>
      </c>
      <c r="F321" s="4">
        <v>200</v>
      </c>
      <c r="G321" s="15"/>
      <c r="H321" s="15" t="e">
        <f>H322</f>
        <v>#REF!</v>
      </c>
      <c r="I321" s="62" t="e">
        <f>H321/G321</f>
        <v>#REF!</v>
      </c>
      <c r="J321" s="72" t="e">
        <f>H321-G321</f>
        <v>#REF!</v>
      </c>
      <c r="K321" s="57"/>
      <c r="L321" s="117"/>
      <c r="M321" s="137"/>
    </row>
    <row r="322" spans="1:13" ht="18.75">
      <c r="A322" s="40" t="s">
        <v>200</v>
      </c>
      <c r="B322" s="43">
        <v>303</v>
      </c>
      <c r="C322" s="42">
        <v>12</v>
      </c>
      <c r="D322" s="42"/>
      <c r="E322" s="42"/>
      <c r="F322" s="42"/>
      <c r="G322" s="44" t="e">
        <f>#REF!</f>
        <v>#REF!</v>
      </c>
      <c r="H322" s="44" t="e">
        <f>#REF!</f>
        <v>#REF!</v>
      </c>
      <c r="I322" s="44" t="e">
        <f>#REF!</f>
        <v>#REF!</v>
      </c>
      <c r="J322" s="83" t="e">
        <f>#REF!</f>
        <v>#REF!</v>
      </c>
      <c r="K322" s="105">
        <f>K323+K324</f>
        <v>340</v>
      </c>
      <c r="L322" s="101" t="e">
        <f>L323+#REF!+L324+#REF!</f>
        <v>#REF!</v>
      </c>
      <c r="M322" s="101"/>
    </row>
    <row r="323" spans="1:13" ht="18.75">
      <c r="A323" s="14" t="s">
        <v>80</v>
      </c>
      <c r="B323" s="16">
        <v>303</v>
      </c>
      <c r="C323" s="4">
        <v>12</v>
      </c>
      <c r="D323" s="4" t="s">
        <v>66</v>
      </c>
      <c r="E323" s="4" t="s">
        <v>294</v>
      </c>
      <c r="F323" s="4">
        <v>200</v>
      </c>
      <c r="G323" s="15" t="e">
        <f>#REF!</f>
        <v>#REF!</v>
      </c>
      <c r="H323" s="15" t="e">
        <f>#REF!</f>
        <v>#REF!</v>
      </c>
      <c r="I323" s="15" t="e">
        <f>#REF!</f>
        <v>#REF!</v>
      </c>
      <c r="J323" s="80" t="e">
        <f>#REF!</f>
        <v>#REF!</v>
      </c>
      <c r="K323" s="59">
        <v>150</v>
      </c>
      <c r="L323" s="120" t="e">
        <f>#REF!</f>
        <v>#REF!</v>
      </c>
      <c r="M323" s="59"/>
    </row>
    <row r="324" spans="1:13" ht="21" customHeight="1" thickBot="1">
      <c r="A324" s="14" t="s">
        <v>35</v>
      </c>
      <c r="B324" s="16">
        <v>303</v>
      </c>
      <c r="C324" s="4">
        <v>12</v>
      </c>
      <c r="D324" s="4" t="s">
        <v>69</v>
      </c>
      <c r="E324" s="4" t="s">
        <v>294</v>
      </c>
      <c r="F324" s="4">
        <v>200</v>
      </c>
      <c r="G324" s="15" t="e">
        <f>#REF!</f>
        <v>#REF!</v>
      </c>
      <c r="H324" s="15" t="e">
        <f>#REF!</f>
        <v>#REF!</v>
      </c>
      <c r="I324" s="15" t="e">
        <f>#REF!</f>
        <v>#REF!</v>
      </c>
      <c r="J324" s="80" t="e">
        <f>#REF!</f>
        <v>#REF!</v>
      </c>
      <c r="K324" s="59">
        <v>190</v>
      </c>
      <c r="L324" s="120" t="e">
        <f>#REF!</f>
        <v>#REF!</v>
      </c>
      <c r="M324" s="59"/>
    </row>
    <row r="325" spans="1:11" ht="18.75" hidden="1">
      <c r="A325" s="14" t="s">
        <v>21</v>
      </c>
      <c r="B325" s="16">
        <v>303</v>
      </c>
      <c r="C325" s="4">
        <v>12</v>
      </c>
      <c r="D325" s="4" t="s">
        <v>68</v>
      </c>
      <c r="E325" s="4" t="s">
        <v>155</v>
      </c>
      <c r="F325" s="4">
        <v>500</v>
      </c>
      <c r="G325" s="49"/>
      <c r="H325" s="13">
        <v>190</v>
      </c>
      <c r="I325" s="66" t="e">
        <f aca="true" t="shared" si="44" ref="I325:I330">H325/G325</f>
        <v>#DIV/0!</v>
      </c>
      <c r="J325" s="49">
        <f aca="true" t="shared" si="45" ref="J325:J333">H325-G325</f>
        <v>190</v>
      </c>
      <c r="K325" s="38"/>
    </row>
    <row r="326" spans="1:11" ht="18.75" hidden="1">
      <c r="A326" s="14" t="s">
        <v>111</v>
      </c>
      <c r="B326" s="5">
        <v>303</v>
      </c>
      <c r="C326" s="4" t="s">
        <v>68</v>
      </c>
      <c r="D326" s="4" t="s">
        <v>74</v>
      </c>
      <c r="E326" s="4"/>
      <c r="F326" s="4"/>
      <c r="G326" s="49">
        <f>SUM(G328:G330)</f>
        <v>0</v>
      </c>
      <c r="H326" s="49">
        <f>SUM(H328:H330)</f>
        <v>0</v>
      </c>
      <c r="I326" s="66" t="e">
        <f t="shared" si="44"/>
        <v>#DIV/0!</v>
      </c>
      <c r="J326" s="49">
        <f t="shared" si="45"/>
        <v>0</v>
      </c>
      <c r="K326" s="38"/>
    </row>
    <row r="327" spans="1:11" ht="0.75" customHeight="1" hidden="1">
      <c r="A327" s="14" t="s">
        <v>112</v>
      </c>
      <c r="B327" s="5">
        <v>303</v>
      </c>
      <c r="C327" s="4" t="s">
        <v>68</v>
      </c>
      <c r="D327" s="4" t="s">
        <v>74</v>
      </c>
      <c r="E327" s="4" t="s">
        <v>110</v>
      </c>
      <c r="F327" s="4"/>
      <c r="G327" s="49">
        <f>G328</f>
        <v>0</v>
      </c>
      <c r="H327" s="13">
        <f>H328</f>
        <v>0</v>
      </c>
      <c r="I327" s="66" t="e">
        <f t="shared" si="44"/>
        <v>#DIV/0!</v>
      </c>
      <c r="J327" s="49">
        <f t="shared" si="45"/>
        <v>0</v>
      </c>
      <c r="K327" s="38"/>
    </row>
    <row r="328" spans="1:11" ht="37.5" hidden="1">
      <c r="A328" s="14" t="s">
        <v>11</v>
      </c>
      <c r="B328" s="5">
        <v>303</v>
      </c>
      <c r="C328" s="4" t="s">
        <v>68</v>
      </c>
      <c r="D328" s="4" t="s">
        <v>74</v>
      </c>
      <c r="E328" s="4" t="s">
        <v>110</v>
      </c>
      <c r="F328" s="4">
        <v>500</v>
      </c>
      <c r="G328" s="49"/>
      <c r="H328" s="13"/>
      <c r="I328" s="66" t="e">
        <f t="shared" si="44"/>
        <v>#DIV/0!</v>
      </c>
      <c r="J328" s="49">
        <f t="shared" si="45"/>
        <v>0</v>
      </c>
      <c r="K328" s="38"/>
    </row>
    <row r="329" spans="1:11" ht="15.75" customHeight="1" hidden="1">
      <c r="A329" s="14" t="s">
        <v>113</v>
      </c>
      <c r="B329" s="5">
        <v>303</v>
      </c>
      <c r="C329" s="4" t="s">
        <v>68</v>
      </c>
      <c r="D329" s="4" t="s">
        <v>74</v>
      </c>
      <c r="E329" s="4" t="s">
        <v>159</v>
      </c>
      <c r="F329" s="4">
        <v>500</v>
      </c>
      <c r="G329" s="49"/>
      <c r="H329" s="13"/>
      <c r="I329" s="66" t="e">
        <f t="shared" si="44"/>
        <v>#DIV/0!</v>
      </c>
      <c r="J329" s="49">
        <f t="shared" si="45"/>
        <v>0</v>
      </c>
      <c r="K329" s="38"/>
    </row>
    <row r="330" spans="1:11" ht="0.75" customHeight="1" thickBot="1">
      <c r="A330" s="14" t="s">
        <v>114</v>
      </c>
      <c r="B330" s="5">
        <v>303</v>
      </c>
      <c r="C330" s="4" t="s">
        <v>68</v>
      </c>
      <c r="D330" s="4" t="s">
        <v>74</v>
      </c>
      <c r="E330" s="4" t="s">
        <v>19</v>
      </c>
      <c r="F330" s="4">
        <v>500</v>
      </c>
      <c r="G330" s="49"/>
      <c r="H330" s="13"/>
      <c r="I330" s="66" t="e">
        <f t="shared" si="44"/>
        <v>#DIV/0!</v>
      </c>
      <c r="J330" s="72">
        <f t="shared" si="45"/>
        <v>0</v>
      </c>
      <c r="K330" s="73"/>
    </row>
    <row r="331" spans="1:11" ht="1.5" customHeight="1" hidden="1">
      <c r="A331" s="14" t="s">
        <v>119</v>
      </c>
      <c r="B331" s="5">
        <v>303</v>
      </c>
      <c r="C331" s="4" t="s">
        <v>68</v>
      </c>
      <c r="D331" s="4">
        <v>12</v>
      </c>
      <c r="E331" s="4"/>
      <c r="F331" s="4"/>
      <c r="G331" s="49">
        <f>G332</f>
        <v>0</v>
      </c>
      <c r="H331" s="13"/>
      <c r="I331" s="66"/>
      <c r="J331" s="49">
        <f t="shared" si="45"/>
        <v>0</v>
      </c>
      <c r="K331" s="38"/>
    </row>
    <row r="332" spans="1:11" ht="37.5" hidden="1">
      <c r="A332" s="14" t="s">
        <v>122</v>
      </c>
      <c r="B332" s="5">
        <v>303</v>
      </c>
      <c r="C332" s="4" t="s">
        <v>68</v>
      </c>
      <c r="D332" s="4">
        <v>12</v>
      </c>
      <c r="E332" s="4" t="s">
        <v>120</v>
      </c>
      <c r="F332" s="4"/>
      <c r="G332" s="49">
        <f>G333</f>
        <v>0</v>
      </c>
      <c r="H332" s="13"/>
      <c r="I332" s="66"/>
      <c r="J332" s="49">
        <f t="shared" si="45"/>
        <v>0</v>
      </c>
      <c r="K332" s="38"/>
    </row>
    <row r="333" spans="1:11" ht="3" customHeight="1" hidden="1">
      <c r="A333" s="14" t="s">
        <v>123</v>
      </c>
      <c r="B333" s="5">
        <v>303</v>
      </c>
      <c r="C333" s="4" t="s">
        <v>68</v>
      </c>
      <c r="D333" s="4">
        <v>12</v>
      </c>
      <c r="E333" s="4" t="s">
        <v>120</v>
      </c>
      <c r="F333" s="4" t="s">
        <v>121</v>
      </c>
      <c r="G333" s="49"/>
      <c r="H333" s="13"/>
      <c r="I333" s="66"/>
      <c r="J333" s="49">
        <f t="shared" si="45"/>
        <v>0</v>
      </c>
      <c r="K333" s="38"/>
    </row>
    <row r="334" spans="1:11" ht="19.5" customHeight="1" hidden="1">
      <c r="A334" s="14" t="s">
        <v>54</v>
      </c>
      <c r="B334" s="5">
        <v>303</v>
      </c>
      <c r="C334" s="4">
        <v>10</v>
      </c>
      <c r="D334" s="4" t="s">
        <v>67</v>
      </c>
      <c r="E334" s="4" t="s">
        <v>133</v>
      </c>
      <c r="F334" s="4" t="s">
        <v>89</v>
      </c>
      <c r="G334" s="15"/>
      <c r="H334" s="17"/>
      <c r="I334" s="66" t="e">
        <f>H334/G334</f>
        <v>#DIV/0!</v>
      </c>
      <c r="J334" s="49">
        <f aca="true" t="shared" si="46" ref="J334:J348">H334-G334</f>
        <v>0</v>
      </c>
      <c r="K334" s="38"/>
    </row>
    <row r="335" spans="1:11" ht="18.75" hidden="1">
      <c r="A335" s="14" t="s">
        <v>129</v>
      </c>
      <c r="B335" s="5">
        <v>303</v>
      </c>
      <c r="C335" s="4">
        <v>10</v>
      </c>
      <c r="D335" s="4" t="s">
        <v>67</v>
      </c>
      <c r="E335" s="4" t="s">
        <v>31</v>
      </c>
      <c r="F335" s="4"/>
      <c r="G335" s="15"/>
      <c r="H335" s="15">
        <f>SUM(H336:H339)</f>
        <v>797</v>
      </c>
      <c r="I335" s="66" t="e">
        <f>H335/G335</f>
        <v>#DIV/0!</v>
      </c>
      <c r="J335" s="49">
        <f t="shared" si="46"/>
        <v>797</v>
      </c>
      <c r="K335" s="38"/>
    </row>
    <row r="336" spans="1:11" ht="18.75" hidden="1">
      <c r="A336" s="14" t="s">
        <v>135</v>
      </c>
      <c r="B336" s="5">
        <v>303</v>
      </c>
      <c r="C336" s="4">
        <v>10</v>
      </c>
      <c r="D336" s="4" t="s">
        <v>67</v>
      </c>
      <c r="E336" s="4" t="s">
        <v>134</v>
      </c>
      <c r="F336" s="4" t="s">
        <v>89</v>
      </c>
      <c r="G336" s="15"/>
      <c r="H336" s="13"/>
      <c r="I336" s="66" t="e">
        <f>H336/G336</f>
        <v>#DIV/0!</v>
      </c>
      <c r="J336" s="49">
        <f t="shared" si="46"/>
        <v>0</v>
      </c>
      <c r="K336" s="38"/>
    </row>
    <row r="337" spans="1:11" ht="18.75" hidden="1">
      <c r="A337" s="14" t="s">
        <v>137</v>
      </c>
      <c r="B337" s="5">
        <v>303</v>
      </c>
      <c r="C337" s="4">
        <v>10</v>
      </c>
      <c r="D337" s="4" t="s">
        <v>67</v>
      </c>
      <c r="E337" s="4" t="s">
        <v>136</v>
      </c>
      <c r="F337" s="4" t="s">
        <v>89</v>
      </c>
      <c r="G337" s="15"/>
      <c r="H337" s="13">
        <v>197</v>
      </c>
      <c r="I337" s="66" t="e">
        <f>H337/G337</f>
        <v>#DIV/0!</v>
      </c>
      <c r="J337" s="49">
        <f t="shared" si="46"/>
        <v>197</v>
      </c>
      <c r="K337" s="38"/>
    </row>
    <row r="338" spans="1:11" ht="37.5" hidden="1">
      <c r="A338" s="14" t="s">
        <v>139</v>
      </c>
      <c r="B338" s="5">
        <v>303</v>
      </c>
      <c r="C338" s="4">
        <v>10</v>
      </c>
      <c r="D338" s="4" t="s">
        <v>67</v>
      </c>
      <c r="E338" s="4" t="s">
        <v>138</v>
      </c>
      <c r="F338" s="4" t="s">
        <v>89</v>
      </c>
      <c r="G338" s="55"/>
      <c r="H338" s="13">
        <v>600</v>
      </c>
      <c r="I338" s="66" t="e">
        <f>H338/G338</f>
        <v>#DIV/0!</v>
      </c>
      <c r="J338" s="49">
        <f t="shared" si="46"/>
        <v>600</v>
      </c>
      <c r="K338" s="38"/>
    </row>
    <row r="339" spans="1:11" ht="0.75" customHeight="1">
      <c r="A339" s="14" t="s">
        <v>141</v>
      </c>
      <c r="B339" s="5">
        <v>303</v>
      </c>
      <c r="C339" s="4">
        <v>10</v>
      </c>
      <c r="D339" s="4" t="s">
        <v>67</v>
      </c>
      <c r="E339" s="4" t="s">
        <v>140</v>
      </c>
      <c r="F339" s="52" t="s">
        <v>89</v>
      </c>
      <c r="G339" s="56"/>
      <c r="H339" s="53"/>
      <c r="I339" s="66"/>
      <c r="J339" s="49">
        <f t="shared" si="46"/>
        <v>0</v>
      </c>
      <c r="K339" s="38"/>
    </row>
    <row r="340" spans="1:11" ht="18.75" hidden="1">
      <c r="A340" s="14" t="s">
        <v>18</v>
      </c>
      <c r="B340" s="5">
        <v>303</v>
      </c>
      <c r="C340" s="4">
        <v>10</v>
      </c>
      <c r="D340" s="4" t="s">
        <v>67</v>
      </c>
      <c r="E340" s="4" t="s">
        <v>19</v>
      </c>
      <c r="F340" s="52"/>
      <c r="G340" s="59">
        <f>G341</f>
        <v>0</v>
      </c>
      <c r="H340" s="53">
        <f>H341</f>
        <v>0</v>
      </c>
      <c r="I340" s="66"/>
      <c r="J340" s="49">
        <f t="shared" si="46"/>
        <v>0</v>
      </c>
      <c r="K340" s="38"/>
    </row>
    <row r="341" spans="1:11" ht="37.5" hidden="1">
      <c r="A341" s="14" t="s">
        <v>9</v>
      </c>
      <c r="B341" s="5">
        <v>303</v>
      </c>
      <c r="C341" s="4">
        <v>10</v>
      </c>
      <c r="D341" s="4" t="s">
        <v>67</v>
      </c>
      <c r="E341" s="4" t="s">
        <v>19</v>
      </c>
      <c r="F341" s="52" t="s">
        <v>89</v>
      </c>
      <c r="G341" s="57"/>
      <c r="H341" s="53"/>
      <c r="I341" s="66"/>
      <c r="J341" s="49">
        <f t="shared" si="46"/>
        <v>0</v>
      </c>
      <c r="K341" s="38"/>
    </row>
    <row r="342" spans="1:11" ht="0.75" customHeight="1" thickBot="1">
      <c r="A342" s="14"/>
      <c r="B342" s="5"/>
      <c r="C342" s="4"/>
      <c r="D342" s="4"/>
      <c r="E342" s="4"/>
      <c r="F342" s="52"/>
      <c r="G342" s="60"/>
      <c r="H342" s="54"/>
      <c r="I342" s="66"/>
      <c r="J342" s="49">
        <f t="shared" si="46"/>
        <v>0</v>
      </c>
      <c r="K342" s="38"/>
    </row>
    <row r="343" spans="1:11" ht="18.75" hidden="1">
      <c r="A343" s="69" t="s">
        <v>152</v>
      </c>
      <c r="B343" s="29">
        <v>309</v>
      </c>
      <c r="C343" s="69"/>
      <c r="D343" s="69"/>
      <c r="E343" s="69"/>
      <c r="F343" s="69"/>
      <c r="G343" s="58">
        <f>G344</f>
        <v>0</v>
      </c>
      <c r="H343" s="69">
        <f>H344</f>
        <v>0</v>
      </c>
      <c r="I343" s="74"/>
      <c r="J343" s="49">
        <f t="shared" si="46"/>
        <v>0</v>
      </c>
      <c r="K343" s="38"/>
    </row>
    <row r="344" spans="1:11" ht="23.25" customHeight="1" hidden="1">
      <c r="A344" s="14" t="s">
        <v>115</v>
      </c>
      <c r="B344" s="16">
        <v>309</v>
      </c>
      <c r="C344" s="4" t="s">
        <v>68</v>
      </c>
      <c r="D344" s="4" t="s">
        <v>70</v>
      </c>
      <c r="E344" s="4"/>
      <c r="F344" s="4"/>
      <c r="G344" s="49">
        <f>SUM(G346:G347)</f>
        <v>0</v>
      </c>
      <c r="H344" s="49">
        <f>SUM(H346:H347)</f>
        <v>0</v>
      </c>
      <c r="I344" s="66"/>
      <c r="J344" s="49">
        <f t="shared" si="46"/>
        <v>0</v>
      </c>
      <c r="K344" s="38"/>
    </row>
    <row r="345" spans="1:11" ht="15" customHeight="1" hidden="1">
      <c r="A345" s="27" t="s">
        <v>163</v>
      </c>
      <c r="B345" s="28">
        <v>318</v>
      </c>
      <c r="C345" s="29">
        <v>1</v>
      </c>
      <c r="D345" s="29">
        <v>14</v>
      </c>
      <c r="E345" s="29" t="s">
        <v>16</v>
      </c>
      <c r="F345" s="29">
        <v>500</v>
      </c>
      <c r="G345" s="69"/>
      <c r="H345" s="13">
        <f>H346</f>
        <v>0</v>
      </c>
      <c r="I345" s="66"/>
      <c r="J345" s="49">
        <f t="shared" si="46"/>
        <v>0</v>
      </c>
      <c r="K345" s="38"/>
    </row>
    <row r="346" spans="1:11" ht="2.25" customHeight="1" hidden="1">
      <c r="A346" s="14" t="s">
        <v>21</v>
      </c>
      <c r="B346" s="16">
        <v>309</v>
      </c>
      <c r="C346" s="4" t="s">
        <v>68</v>
      </c>
      <c r="D346" s="4" t="s">
        <v>70</v>
      </c>
      <c r="E346" s="4" t="s">
        <v>116</v>
      </c>
      <c r="F346" s="4" t="s">
        <v>81</v>
      </c>
      <c r="G346" s="49"/>
      <c r="H346" s="13"/>
      <c r="I346" s="66"/>
      <c r="J346" s="49">
        <f t="shared" si="46"/>
        <v>0</v>
      </c>
      <c r="K346" s="38"/>
    </row>
    <row r="347" spans="1:11" ht="20.25" customHeight="1" hidden="1">
      <c r="A347" s="14" t="s">
        <v>117</v>
      </c>
      <c r="B347" s="16">
        <v>309</v>
      </c>
      <c r="C347" s="4" t="s">
        <v>68</v>
      </c>
      <c r="D347" s="4" t="s">
        <v>70</v>
      </c>
      <c r="E347" s="4" t="s">
        <v>118</v>
      </c>
      <c r="F347" s="4" t="s">
        <v>81</v>
      </c>
      <c r="G347" s="49"/>
      <c r="H347" s="13"/>
      <c r="I347" s="66"/>
      <c r="J347" s="49">
        <f t="shared" si="46"/>
        <v>0</v>
      </c>
      <c r="K347" s="38"/>
    </row>
    <row r="348" spans="1:11" ht="18.75">
      <c r="A348" s="38"/>
      <c r="B348" s="3"/>
      <c r="C348" s="38"/>
      <c r="D348" s="38"/>
      <c r="E348" s="38"/>
      <c r="F348" s="38"/>
      <c r="G348" s="38"/>
      <c r="H348" s="38"/>
      <c r="I348" s="38"/>
      <c r="J348" s="49">
        <f t="shared" si="46"/>
        <v>0</v>
      </c>
      <c r="K348" s="38"/>
    </row>
    <row r="349" spans="1:13" ht="18.75">
      <c r="A349" s="113"/>
      <c r="B349" s="3"/>
      <c r="C349" s="38"/>
      <c r="D349" s="38"/>
      <c r="E349" s="113" t="s">
        <v>194</v>
      </c>
      <c r="F349" s="38"/>
      <c r="G349" s="75" t="e">
        <f>G15+G44+G80+G177+G216+G220-20</f>
        <v>#REF!</v>
      </c>
      <c r="H349" s="75" t="e">
        <f>H15+H44+H80+H177+H216+H220</f>
        <v>#REF!</v>
      </c>
      <c r="I349" s="75" t="e">
        <f>I15+I44+I80+I177+I216+I220</f>
        <v>#DIV/0!</v>
      </c>
      <c r="J349" s="75" t="e">
        <f>J15+J44+J80+J177+J216+J220</f>
        <v>#REF!</v>
      </c>
      <c r="K349" s="114">
        <f>K15+K44+K80+K177+K216+K220</f>
        <v>476328.1</v>
      </c>
      <c r="L349" s="114" t="e">
        <f>L15+L44+L80+L177+L216+L220</f>
        <v>#REF!</v>
      </c>
      <c r="M349" s="114"/>
    </row>
    <row r="350" spans="7:13" ht="23.25" customHeight="1">
      <c r="G350" s="48"/>
      <c r="H350" s="22"/>
      <c r="M350" s="139"/>
    </row>
    <row r="352" ht="13.5" customHeight="1"/>
    <row r="359" ht="39.75" customHeight="1"/>
    <row r="360" ht="39.75" customHeight="1"/>
    <row r="361" ht="39.75" customHeight="1"/>
  </sheetData>
  <sheetProtection/>
  <mergeCells count="14">
    <mergeCell ref="B13:B14"/>
    <mergeCell ref="C13:C14"/>
    <mergeCell ref="D13:D14"/>
    <mergeCell ref="A10:F10"/>
    <mergeCell ref="I13:I14"/>
    <mergeCell ref="E13:E14"/>
    <mergeCell ref="G13:H13"/>
    <mergeCell ref="F13:F14"/>
    <mergeCell ref="M13:M14"/>
    <mergeCell ref="E5:K5"/>
    <mergeCell ref="A7:H7"/>
    <mergeCell ref="A8:H8"/>
    <mergeCell ref="A9:H9"/>
    <mergeCell ref="A13:A14"/>
  </mergeCells>
  <printOptions/>
  <pageMargins left="1.04" right="0.18" top="0.28" bottom="0.2" header="0.17" footer="0.17"/>
  <pageSetup fitToHeight="7" fitToWidth="0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николаенко</dc:creator>
  <cp:keywords/>
  <dc:description/>
  <cp:lastModifiedBy>SRED</cp:lastModifiedBy>
  <cp:lastPrinted>2023-04-27T12:52:18Z</cp:lastPrinted>
  <dcterms:created xsi:type="dcterms:W3CDTF">2007-12-05T13:22:00Z</dcterms:created>
  <dcterms:modified xsi:type="dcterms:W3CDTF">2023-04-27T12:53:03Z</dcterms:modified>
  <cp:category/>
  <cp:version/>
  <cp:contentType/>
  <cp:contentStatus/>
</cp:coreProperties>
</file>